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D18" i="1" l="1"/>
  <c r="D19" i="1" s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<sst xmlns="http://schemas.openxmlformats.org/spreadsheetml/2006/main" count="216" uniqueCount="198">
  <si>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</si>
  <si>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</si>
  <si>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</si>
  <si>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</si>
  <si>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</si>
  <si>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</si>
  <si>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</si>
  <si>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</si>
  <si>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</si>
  <si>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</si>
  <si>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</si>
  <si>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</si>
  <si>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</si>
  <si>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</si>
  <si>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</si>
  <si>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</si>
  <si>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</si>
  <si>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</si>
  <si>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</si>
  <si>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</si>
  <si>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</si>
  <si>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</si>
  <si>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</si>
  <si>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</si>
  <si>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</si>
  <si>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</si>
  <si>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</si>
  <si>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</si>
  <si>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</si>
  <si>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</si>
  <si>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</si>
  <si>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</si>
  <si>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</si>
  <si>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</si>
  <si>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</si>
  <si>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</si>
  <si>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</si>
  <si>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</si>
  <si>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</si>
  <si>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</si>
  <si>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</si>
  <si>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</si>
  <si>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</si>
  <si>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</si>
  <si>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</si>
  <si>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</si>
  <si>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</si>
  <si>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</si>
  <si>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</si>
  <si>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</si>
  <si>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</si>
  <si>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</si>
  <si>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</si>
  <si>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</si>
  <si>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</si>
  <si>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</si>
  <si>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</si>
  <si>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</si>
  <si>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</si>
  <si>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</si>
  <si>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</si>
  <si>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</si>
  <si>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</si>
  <si>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</si>
  <si>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</si>
  <si>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</si>
  <si>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</si>
  <si>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</si>
  <si>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</si>
  <si>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</si>
  <si>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</si>
  <si>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</si>
  <si>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</si>
  <si>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</si>
  <si>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</si>
  <si>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</si>
  <si>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</si>
  <si>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</si>
  <si>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</si>
  <si>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</si>
  <si>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</si>
  <si>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</si>
  <si>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</si>
  <si>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</si>
  <si>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</si>
  <si>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</si>
  <si>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</si>
  <si>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</si>
  <si>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</si>
  <si>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</si>
  <si>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</si>
  <si>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</si>
  <si>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</si>
  <si>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</si>
  <si>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</si>
  <si>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</si>
  <si>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</si>
  <si>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</si>
  <si>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</si>
  <si>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</si>
  <si>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</si>
  <si>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</si>
  <si>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</si>
  <si>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</si>
  <si>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</si>
  <si>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</si>
  <si>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</si>
  <si>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</si>
  <si>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</si>
  <si>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</si>
  <si>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</si>
  <si>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</si>
  <si>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</si>
  <si>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</si>
  <si>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</si>
  <si>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</si>
  <si>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</si>
  <si>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</si>
  <si>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</si>
  <si>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</si>
  <si>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</si>
  <si>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</si>
  <si>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</si>
  <si>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</si>
  <si>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</si>
  <si>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</si>
  <si>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</si>
  <si>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</si>
  <si>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</si>
  <si>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</si>
  <si>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</si>
  <si>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</si>
  <si>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</si>
  <si>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</si>
  <si>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</si>
  <si>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</si>
  <si>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</si>
  <si>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</si>
  <si>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</si>
  <si>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</si>
  <si>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</si>
  <si>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</si>
  <si>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</si>
  <si>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</si>
  <si>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</si>
  <si>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</si>
  <si>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</si>
  <si>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</si>
  <si>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</si>
  <si>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</si>
  <si>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</si>
  <si>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</si>
  <si>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</si>
  <si>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</si>
  <si>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</si>
  <si>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</si>
  <si>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</si>
  <si>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</si>
  <si>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</si>
  <si>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</si>
  <si>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</si>
  <si>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</si>
  <si>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</si>
  <si>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</si>
  <si>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</si>
  <si>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</si>
  <si>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</si>
  <si>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</si>
  <si>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</si>
  <si>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</si>
  <si>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</si>
  <si>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</si>
  <si>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</si>
  <si>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</si>
  <si>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</si>
  <si>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</si>
  <si>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</si>
  <si>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</si>
  <si>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</si>
  <si>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</si>
  <si>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</si>
  <si>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</si>
  <si>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</si>
  <si>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</si>
  <si>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</si>
  <si>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</si>
  <si>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</si>
  <si>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ENG-KSP</t>
    <phoneticPr fontId="3" type="noConversion"/>
  </si>
  <si>
    <t>NW</t>
    <phoneticPr fontId="3" type="noConversion"/>
  </si>
  <si>
    <t xml:space="preserve"> NW</t>
    <phoneticPr fontId="3" type="noConversion"/>
  </si>
  <si>
    <t>N</t>
    <phoneticPr fontId="3" type="noConversion"/>
  </si>
  <si>
    <t>20s/35k 21s/25k 32s/25k 45s/24k</t>
    <phoneticPr fontId="3" type="noConversion"/>
  </si>
  <si>
    <t>22s/28k 29s/27k 39s/27k 52s/27k</t>
    <phoneticPr fontId="3" type="noConversion"/>
  </si>
  <si>
    <t>M_038986-038987:M</t>
    <phoneticPr fontId="3" type="noConversion"/>
  </si>
  <si>
    <t>M_038997-038998:M</t>
    <phoneticPr fontId="3" type="noConversion"/>
  </si>
  <si>
    <t>M_039100-039101:M</t>
    <phoneticPr fontId="3" type="noConversion"/>
  </si>
  <si>
    <t>M_039146-039147:M</t>
    <phoneticPr fontId="3" type="noConversion"/>
  </si>
  <si>
    <t>L_039033-039224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</si>
</sst>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83" sqref="G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8" t="s">
        <v>0</v>
      </c>
      <c r="C2" s="16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9">
        <v>46173</v>
      </c>
      <c r="D3" s="170"/>
      <c r="E3" s="1"/>
      <c r="F3" s="1"/>
      <c r="G3" s="1"/>
      <c r="H3" s="1"/>
      <c r="I3" s="1"/>
      <c r="J3" s="1"/>
      <c r="K3" s="32" t="s">
        <v>2</v>
      </c>
      <c r="L3" s="171">
        <f>(P31-(P32+P33))/P31*100</f>
        <v>100</v>
      </c>
      <c r="M3" s="171"/>
      <c r="N3" s="32" t="s">
        <v>3</v>
      </c>
      <c r="O3" s="171">
        <f>(P31-P33)/P31*100</f>
        <v>100</v>
      </c>
      <c r="P3" s="17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8" t="s">
        <v>6</v>
      </c>
      <c r="C7" s="16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0">
        <v>0.70833333333333337</v>
      </c>
      <c r="D9" s="123">
        <v>1.2</v>
      </c>
      <c r="E9" s="123">
        <v>13</v>
      </c>
      <c r="F9" s="123">
        <v>50</v>
      </c>
      <c r="G9" s="121" t="s">
        <v>189</v>
      </c>
      <c r="H9" s="123">
        <v>1.5</v>
      </c>
      <c r="I9" s="121">
        <v>99.8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0">
        <v>0.9375</v>
      </c>
      <c r="D10" s="123">
        <v>1.6</v>
      </c>
      <c r="E10" s="123">
        <v>11</v>
      </c>
      <c r="F10" s="123">
        <v>51</v>
      </c>
      <c r="G10" s="121" t="s">
        <v>190</v>
      </c>
      <c r="H10" s="123">
        <v>1.5</v>
      </c>
      <c r="I10" s="127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0.18055555555555555</v>
      </c>
      <c r="D11" s="129">
        <v>1.6</v>
      </c>
      <c r="E11" s="129">
        <v>10</v>
      </c>
      <c r="F11" s="129">
        <v>58</v>
      </c>
      <c r="G11" s="121" t="s">
        <v>188</v>
      </c>
      <c r="H11" s="123">
        <v>3</v>
      </c>
      <c r="I11" s="130"/>
      <c r="J11" s="12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23.472222222222225</v>
      </c>
      <c r="D12" s="11">
        <f>AVERAGE(D9:D11)</f>
        <v>1.4666666666666668</v>
      </c>
      <c r="E12" s="11">
        <f>AVERAGE(E9:E11)</f>
        <v>11.333333333333334</v>
      </c>
      <c r="F12" s="12">
        <f>AVERAGE(F9:F11)</f>
        <v>53</v>
      </c>
      <c r="G12" s="13"/>
      <c r="H12" s="14">
        <f>AVERAGE(H9:H11)</f>
        <v>2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8" t="s">
        <v>25</v>
      </c>
      <c r="C14" s="16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175</v>
      </c>
      <c r="D16" s="122" t="s">
        <v>179</v>
      </c>
      <c r="E16" s="121" t="s">
        <v>183</v>
      </c>
      <c r="F16" s="121" t="s">
        <v>184</v>
      </c>
      <c r="G16" s="121" t="s">
        <v>187</v>
      </c>
      <c r="H16" s="121" t="s">
        <v>185</v>
      </c>
      <c r="I16" s="121" t="s">
        <v>186</v>
      </c>
      <c r="J16" s="90"/>
      <c r="K16" s="90"/>
      <c r="L16" s="90"/>
      <c r="M16" s="90"/>
      <c r="N16" s="90"/>
      <c r="O16" s="90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0.64583333333333337</v>
      </c>
      <c r="D17" s="120">
        <v>0.64861111111111114</v>
      </c>
      <c r="E17" s="120">
        <v>0.68263888888888891</v>
      </c>
      <c r="F17" s="132">
        <v>0.70624999999999993</v>
      </c>
      <c r="G17" s="132">
        <v>0.73263888888888884</v>
      </c>
      <c r="H17" s="132">
        <v>0.79583333333333339</v>
      </c>
      <c r="I17" s="132">
        <v>0.18611111111111112</v>
      </c>
      <c r="J17" s="113"/>
      <c r="K17" s="113"/>
      <c r="L17" s="113"/>
      <c r="M17" s="113"/>
      <c r="N17" s="113"/>
      <c r="O17" s="113"/>
      <c r="P17" s="132">
        <v>0.19166666666666665</v>
      </c>
    </row>
    <row r="18" spans="1:16" s="75" customFormat="1" ht="14.1" customHeight="1" x14ac:dyDescent="0.25">
      <c r="A18" s="31"/>
      <c r="B18" s="21" t="s">
        <v>42</v>
      </c>
      <c r="C18" s="121">
        <v>38957</v>
      </c>
      <c r="D18" s="121">
        <f>C18+1</f>
        <v>38958</v>
      </c>
      <c r="E18" s="121">
        <f>D19+1</f>
        <v>38971</v>
      </c>
      <c r="F18" s="121">
        <f>E19+1</f>
        <v>38985</v>
      </c>
      <c r="G18" s="121">
        <f>F19+1</f>
        <v>38992</v>
      </c>
      <c r="H18" s="121">
        <f>G19+1</f>
        <v>39033</v>
      </c>
      <c r="I18" s="121">
        <f>H19+1</f>
        <v>39288</v>
      </c>
      <c r="J18" s="90"/>
      <c r="K18" s="90"/>
      <c r="L18" s="90"/>
      <c r="M18" s="90"/>
      <c r="N18" s="90"/>
      <c r="O18" s="90"/>
      <c r="P18" s="121">
        <f>MAX(C18:O19)+1</f>
        <v>39293</v>
      </c>
    </row>
    <row r="19" spans="1:16" s="75" customFormat="1" ht="14.1" customHeight="1" thickBot="1" x14ac:dyDescent="0.3">
      <c r="A19" s="31"/>
      <c r="B19" s="9" t="s">
        <v>43</v>
      </c>
      <c r="C19" s="79"/>
      <c r="D19" s="121">
        <f>D18+12</f>
        <v>38970</v>
      </c>
      <c r="E19" s="125">
        <v>38984</v>
      </c>
      <c r="F19" s="125">
        <v>38991</v>
      </c>
      <c r="G19" s="125">
        <v>39032</v>
      </c>
      <c r="H19" s="125">
        <v>39287</v>
      </c>
      <c r="I19" s="125">
        <f>I18+4</f>
        <v>39292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6">
        <f t="shared" si="0"/>
        <v>14</v>
      </c>
      <c r="F20" s="96">
        <f>IF(ISNUMBER(F18),F19-F18+1,"")</f>
        <v>7</v>
      </c>
      <c r="G20" s="96">
        <f>IF(ISNUMBER(G18),G19-G18+1,"")</f>
        <v>41</v>
      </c>
      <c r="H20" s="96">
        <f t="shared" si="0"/>
        <v>255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20">
        <v>0.67222222222222217</v>
      </c>
      <c r="D23" s="120">
        <v>0.67708333333333337</v>
      </c>
      <c r="E23" s="121" t="s">
        <v>176</v>
      </c>
      <c r="F23" s="176" t="s">
        <v>191</v>
      </c>
      <c r="G23" s="176"/>
      <c r="H23" s="176"/>
      <c r="I23" s="176"/>
      <c r="J23" s="134"/>
      <c r="K23" s="134"/>
      <c r="L23" s="121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20"/>
      <c r="D24" s="120"/>
      <c r="E24" s="121" t="s">
        <v>172</v>
      </c>
      <c r="F24" s="176" t="s">
        <v>180</v>
      </c>
      <c r="G24" s="176"/>
      <c r="H24" s="176"/>
      <c r="I24" s="176"/>
      <c r="J24" s="135"/>
      <c r="K24" s="135"/>
      <c r="L24" s="121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20">
        <v>0.67708333333333337</v>
      </c>
      <c r="D25" s="120">
        <v>0.68194444444444446</v>
      </c>
      <c r="E25" s="121" t="s">
        <v>174</v>
      </c>
      <c r="F25" s="176" t="s">
        <v>192</v>
      </c>
      <c r="G25" s="176"/>
      <c r="H25" s="176"/>
      <c r="I25" s="176"/>
      <c r="J25" s="134"/>
      <c r="K25" s="134"/>
      <c r="L25" s="121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20"/>
      <c r="D26" s="120"/>
      <c r="E26" s="121" t="s">
        <v>173</v>
      </c>
      <c r="F26" s="176" t="s">
        <v>180</v>
      </c>
      <c r="G26" s="176"/>
      <c r="H26" s="176"/>
      <c r="I26" s="176"/>
      <c r="J26" s="135"/>
      <c r="K26" s="135"/>
      <c r="L26" s="121" t="s">
        <v>178</v>
      </c>
      <c r="M26" s="176" t="s">
        <v>180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68" t="s">
        <v>48</v>
      </c>
      <c r="C28" s="168"/>
      <c r="D28" s="16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0.37638888888888888</v>
      </c>
      <c r="D30" s="106"/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36">
        <v>6.0416666666666667E-2</v>
      </c>
      <c r="P30" s="97">
        <f>SUM(C30:J30,L30:N30)</f>
        <v>0.3972222222222222</v>
      </c>
    </row>
    <row r="31" spans="1:16" ht="14.1" customHeight="1" x14ac:dyDescent="0.25">
      <c r="B31" s="22" t="s">
        <v>167</v>
      </c>
      <c r="C31" s="222">
        <v>0.39027777777777778</v>
      </c>
      <c r="D31" s="221">
        <v>6.3194444444444442E-2</v>
      </c>
      <c r="E31" s="107"/>
      <c r="F31" s="107"/>
      <c r="G31" s="107"/>
      <c r="H31" s="107"/>
      <c r="I31" s="107"/>
      <c r="J31" s="221">
        <v>2.4305555555555556E-2</v>
      </c>
      <c r="K31" s="126">
        <v>2.0833333333333332E-2</v>
      </c>
      <c r="L31" s="107"/>
      <c r="M31" s="107"/>
      <c r="N31" s="107"/>
      <c r="O31" s="108"/>
      <c r="P31" s="97">
        <f>SUM(C31:N31)</f>
        <v>0.49861111111111112</v>
      </c>
    </row>
    <row r="32" spans="1:16" ht="14.1" customHeight="1" x14ac:dyDescent="0.25">
      <c r="B32" s="22" t="s">
        <v>63</v>
      </c>
      <c r="C32" s="128"/>
      <c r="D32" s="126"/>
      <c r="E32" s="126"/>
      <c r="F32" s="126"/>
      <c r="G32" s="126"/>
      <c r="H32" s="126"/>
      <c r="I32" s="126"/>
      <c r="J32" s="126"/>
      <c r="K32" s="126"/>
      <c r="L32" s="99"/>
      <c r="M32" s="99"/>
      <c r="N32" s="99"/>
      <c r="O32" s="103"/>
      <c r="P32" s="97">
        <f>SUM(C32:N32)</f>
        <v>0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0.39027777777777778</v>
      </c>
      <c r="D34" s="104">
        <f t="shared" ref="D34:P34" si="1">D31-D32-D33</f>
        <v>6.3194444444444442E-2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2.4305555555555556E-2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0.49861111111111112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184" t="s">
        <v>193</v>
      </c>
      <c r="D36" s="185"/>
      <c r="E36" s="184" t="s">
        <v>194</v>
      </c>
      <c r="F36" s="185"/>
      <c r="G36" s="184" t="s">
        <v>197</v>
      </c>
      <c r="H36" s="185"/>
      <c r="I36" s="184" t="s">
        <v>195</v>
      </c>
      <c r="J36" s="185"/>
      <c r="K36" s="184" t="s">
        <v>196</v>
      </c>
      <c r="L36" s="185"/>
      <c r="M36" s="186"/>
      <c r="N36" s="185"/>
      <c r="O36" s="179"/>
      <c r="P36" s="179"/>
    </row>
    <row r="37" spans="2:16" ht="18" customHeight="1" x14ac:dyDescent="0.25">
      <c r="B37" s="194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4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4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4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5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7" t="s">
        <v>66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</row>
    <row r="44" spans="2:16" ht="14.1" customHeight="1" x14ac:dyDescent="0.25"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96"/>
      <c r="C52" s="197"/>
      <c r="D52" s="141"/>
      <c r="E52" s="141"/>
      <c r="F52" s="141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8"/>
      <c r="E53" s="88"/>
      <c r="F53" s="88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8">
        <v>1147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3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4">
        <v>-154.30000000000001</v>
      </c>
      <c r="D72" s="227">
        <v>-155.69999999999999</v>
      </c>
      <c r="E72" s="73" t="s">
        <v>116</v>
      </c>
      <c r="F72" s="114">
        <v>22</v>
      </c>
      <c r="G72" s="223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4">
        <v>-130.66499999999999</v>
      </c>
      <c r="D73" s="227">
        <v>-131.18</v>
      </c>
      <c r="E73" s="74" t="s">
        <v>120</v>
      </c>
      <c r="F73" s="116">
        <v>36</v>
      </c>
      <c r="G73" s="224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4">
        <v>-209.5</v>
      </c>
      <c r="D74" s="227">
        <v>-210.8</v>
      </c>
      <c r="E74" s="74" t="s">
        <v>125</v>
      </c>
      <c r="F74" s="117">
        <v>20</v>
      </c>
      <c r="G74" s="2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4">
        <v>-112.1</v>
      </c>
      <c r="D75" s="227">
        <v>-113.2</v>
      </c>
      <c r="E75" s="74" t="s">
        <v>130</v>
      </c>
      <c r="F75" s="117">
        <v>40</v>
      </c>
      <c r="G75" s="2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4">
        <v>25.7</v>
      </c>
      <c r="D76" s="227">
        <v>24.5</v>
      </c>
      <c r="E76" s="74" t="s">
        <v>135</v>
      </c>
      <c r="F76" s="117">
        <v>20</v>
      </c>
      <c r="G76" s="2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4">
        <v>30</v>
      </c>
      <c r="D77" s="227">
        <v>28.3</v>
      </c>
      <c r="E77" s="74" t="s">
        <v>140</v>
      </c>
      <c r="F77" s="117">
        <v>150</v>
      </c>
      <c r="G77" s="2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4">
        <v>22.38</v>
      </c>
      <c r="D78" s="227">
        <v>21.48</v>
      </c>
      <c r="E78" s="74" t="s">
        <v>145</v>
      </c>
      <c r="F78" s="118"/>
      <c r="G78" s="2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4">
        <v>23.3</v>
      </c>
      <c r="D79" s="227">
        <v>22.2</v>
      </c>
      <c r="E79" s="73" t="s">
        <v>150</v>
      </c>
      <c r="F79" s="114">
        <v>19</v>
      </c>
      <c r="G79" s="223">
        <v>12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5">
        <v>5.52E-5</v>
      </c>
      <c r="D80" s="228">
        <v>5.7000000000000003E-5</v>
      </c>
      <c r="E80" s="74" t="s">
        <v>155</v>
      </c>
      <c r="F80" s="116">
        <v>40</v>
      </c>
      <c r="G80" s="224">
        <v>61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2" t="s">
        <v>159</v>
      </c>
      <c r="C84" s="172"/>
    </row>
    <row r="85" spans="2:16" ht="15" customHeight="1" x14ac:dyDescent="0.25">
      <c r="B85" s="173" t="s">
        <v>182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2026-06-01T04:38:11Z</dcterms:modified>
</cp:coreProperties>
</file>