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5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H18" i="1" l="1"/>
  <c r="G18" i="1"/>
  <c r="E18" i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<sst xmlns="http://schemas.openxmlformats.org/spreadsheetml/2006/main" count="212" uniqueCount="194">
  <si>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</si>
  <si>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</si>
  <si>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</si>
  <si>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</si>
  <si>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</si>
  <si>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</si>
  <si>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</si>
  <si>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</si>
  <si>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</si>
  <si>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</si>
  <si>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</si>
  <si>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</si>
  <si>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</si>
  <si>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</si>
  <si>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</si>
  <si>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</si>
  <si>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</si>
  <si>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</si>
  <si>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</si>
  <si>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</si>
  <si>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</si>
  <si>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</si>
  <si>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</si>
  <si>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</si>
  <si>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</si>
  <si>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</si>
  <si>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</si>
  <si>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</si>
  <si>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</si>
  <si>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</si>
  <si>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</si>
  <si>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</si>
  <si>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</si>
  <si>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</si>
  <si>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</si>
  <si>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</si>
  <si>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</si>
  <si>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</si>
  <si>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</si>
  <si>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</si>
  <si>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</si>
  <si>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</si>
  <si>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</si>
  <si>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</si>
  <si>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</si>
  <si>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</si>
  <si>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</si>
  <si>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</si>
  <si>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</si>
  <si>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</si>
  <si>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</si>
  <si>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</si>
  <si>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</si>
  <si>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</si>
  <si>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</si>
  <si>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</si>
  <si>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</si>
  <si>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</si>
  <si>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</si>
  <si>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</si>
  <si>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</si>
  <si>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</si>
  <si>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</si>
  <si>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</si>
  <si>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</si>
  <si>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</si>
  <si>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</si>
  <si>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</si>
  <si>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</si>
  <si>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</si>
  <si>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</si>
  <si>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</si>
  <si>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</si>
  <si>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</si>
  <si>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</si>
  <si>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</si>
  <si>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</si>
  <si>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</si>
  <si>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</si>
  <si>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</si>
  <si>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</si>
  <si>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</si>
  <si>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</si>
  <si>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</si>
  <si>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</si>
  <si>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</si>
  <si>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</si>
  <si>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</si>
  <si>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</si>
  <si>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</si>
  <si>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</si>
  <si>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</si>
  <si>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</si>
  <si>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</si>
  <si>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</si>
  <si>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</si>
  <si>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</si>
  <si>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</si>
  <si>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</si>
  <si>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</si>
  <si>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</si>
  <si>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</si>
  <si>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</si>
  <si>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</si>
  <si>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</si>
  <si>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</si>
  <si>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</si>
  <si>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</si>
  <si>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</si>
  <si>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</si>
  <si>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</si>
  <si>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</si>
  <si>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</si>
  <si>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</si>
  <si>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</si>
  <si>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</si>
  <si>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</si>
  <si>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</si>
  <si>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</si>
  <si>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</si>
  <si>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</si>
  <si>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</si>
  <si>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</si>
  <si>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</si>
  <si>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</si>
  <si>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</si>
  <si>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</si>
  <si>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</si>
  <si>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</si>
  <si>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</si>
  <si>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</si>
  <si>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</si>
  <si>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</si>
  <si>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</si>
  <si>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</si>
  <si>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</si>
  <si>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</si>
  <si>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</si>
  <si>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</si>
  <si>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</si>
  <si>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</si>
  <si>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</si>
  <si>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</si>
  <si>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</si>
  <si>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</si>
  <si>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</si>
  <si>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</si>
  <si>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</si>
  <si>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</si>
  <si>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</si>
  <si>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</si>
  <si>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</si>
  <si>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</si>
  <si>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</si>
  <si>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</si>
  <si>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</si>
  <si>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</si>
  <si>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</si>
  <si>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</si>
  <si>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</si>
  <si>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</si>
  <si>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</si>
  <si>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</si>
  <si>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</si>
  <si>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</si>
  <si>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</si>
  <si>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</si>
  <si>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</si>
  <si>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</si>
  <si>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</si>
  <si>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</si>
  <si>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</si>
  <si>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</si>
  <si>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</si>
  <si>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</si>
  <si>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</si>
  <si>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</si>
  <si>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</si>
  <si>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</si>
  <si>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</si>
  <si>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</si>
  <si>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</si>
  <si>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</si>
  <si>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</si>
  <si>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N</t>
    <phoneticPr fontId="3" type="noConversion"/>
  </si>
  <si>
    <t>N</t>
    <phoneticPr fontId="3" type="noConversion"/>
  </si>
  <si>
    <t>N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</si>
  <si>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</si>
  <si>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</si>
  <si>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윤지훈</t>
    <phoneticPr fontId="3" type="noConversion"/>
  </si>
  <si>
    <t>MMA</t>
    <phoneticPr fontId="3" type="noConversion"/>
  </si>
  <si>
    <t>M_028176-028177:M</t>
    <phoneticPr fontId="3" type="noConversion"/>
  </si>
  <si>
    <t>M_028203-028204:N</t>
    <phoneticPr fontId="3" type="noConversion"/>
  </si>
  <si>
    <t>1) 22:35분 비로 인해 관측 대기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</si>
</sst>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3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177" fontId="51" fillId="6" borderId="15" xfId="0" applyNumberFormat="1" applyFont="1" applyFill="1" applyBorder="1" applyAlignment="1" applyProtection="1">
      <alignment horizontal="center" vertical="center"/>
      <protection locked="0"/>
    </xf>
    <xf numFmtId="184" fontId="50" fillId="2" borderId="1" xfId="1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31" zoomScale="130" zoomScaleNormal="130" workbookViewId="0">
      <selection activeCell="B45" sqref="B45:P45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4" t="s">
        <v>0</v>
      </c>
      <c r="C2" s="19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5">
        <v>45805</v>
      </c>
      <c r="D3" s="196"/>
      <c r="E3" s="1"/>
      <c r="F3" s="1"/>
      <c r="G3" s="1"/>
      <c r="H3" s="1"/>
      <c r="I3" s="1"/>
      <c r="J3" s="1"/>
      <c r="K3" s="33" t="s">
        <v>2</v>
      </c>
      <c r="L3" s="197">
        <f>(P31-(P32+P33))/P31*100</f>
        <v>44.89795918367345</v>
      </c>
      <c r="M3" s="197"/>
      <c r="N3" s="33" t="s">
        <v>3</v>
      </c>
      <c r="O3" s="197">
        <f>(P31-P33)/P31*100</f>
        <v>100</v>
      </c>
      <c r="P3" s="197"/>
    </row>
    <row r="4" spans="1:16" ht="14.25" customHeight="1" x14ac:dyDescent="0.25">
      <c r="B4" s="21" t="s">
        <v>4</v>
      </c>
      <c r="C4" s="2" t="s">
        <v>189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4" t="s">
        <v>6</v>
      </c>
      <c r="C7" s="19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0">
        <v>0.75</v>
      </c>
      <c r="D9" s="124">
        <v>1.7</v>
      </c>
      <c r="E9" s="124">
        <v>9.6</v>
      </c>
      <c r="F9" s="124">
        <v>46</v>
      </c>
      <c r="G9" s="121" t="s">
        <v>184</v>
      </c>
      <c r="H9" s="124">
        <v>6.1</v>
      </c>
      <c r="I9" s="121">
        <v>5</v>
      </c>
      <c r="J9" s="125">
        <f>IF(L9, 1, 0) + IF(M9, 2, 0) + IF(N9, 4, 0) + IF(O9, 8, 0) + IF(P9, 16, 0)</f>
        <v>2</v>
      </c>
      <c r="K9" s="7" t="b">
        <v>1</v>
      </c>
      <c r="L9" s="7" t="b">
        <v>0</v>
      </c>
      <c r="M9" s="7" t="b">
        <v>1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0">
        <v>0.9375</v>
      </c>
      <c r="D10" s="124">
        <v>2.1</v>
      </c>
      <c r="E10" s="124">
        <v>5.4</v>
      </c>
      <c r="F10" s="124">
        <v>88</v>
      </c>
      <c r="G10" s="121" t="s">
        <v>185</v>
      </c>
      <c r="H10" s="124">
        <v>4.3</v>
      </c>
      <c r="I10" s="126"/>
      <c r="J10" s="125">
        <f>IF(L10, 1, 0) + IF(M10, 2, 0) + IF(N10, 4, 0) + IF(O10, 8, 0) + IF(P10, 16, 0)</f>
        <v>15</v>
      </c>
      <c r="K10" s="8" t="b">
        <v>0</v>
      </c>
      <c r="L10" s="8" t="b">
        <v>1</v>
      </c>
      <c r="M10" s="8" t="b">
        <v>1</v>
      </c>
      <c r="N10" s="8" t="b">
        <v>1</v>
      </c>
      <c r="O10" s="8" t="b">
        <v>1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7">
        <v>0.1423611111111111</v>
      </c>
      <c r="D11" s="128">
        <v>2.1</v>
      </c>
      <c r="E11" s="128">
        <v>5.9</v>
      </c>
      <c r="F11" s="128">
        <v>90</v>
      </c>
      <c r="G11" s="121" t="s">
        <v>186</v>
      </c>
      <c r="H11" s="124">
        <v>3.3</v>
      </c>
      <c r="I11" s="129"/>
      <c r="J11" s="125">
        <f>IF(L11, 1, 0) + IF(M11, 2, 0) + IF(N11, 4, 0) + IF(O11, 8, 0) + IF(P11, 16, 0)</f>
        <v>31</v>
      </c>
      <c r="K11" s="79" t="b">
        <v>0</v>
      </c>
      <c r="L11" s="79" t="b">
        <v>1</v>
      </c>
      <c r="M11" s="79" t="b">
        <v>1</v>
      </c>
      <c r="N11" s="79" t="b">
        <v>1</v>
      </c>
      <c r="O11" s="79" t="b">
        <v>1</v>
      </c>
      <c r="P11" s="79" t="b">
        <v>1</v>
      </c>
    </row>
    <row r="12" spans="1:16" ht="14.25" customHeight="1" thickBot="1" x14ac:dyDescent="0.3">
      <c r="B12" s="10" t="s">
        <v>24</v>
      </c>
      <c r="C12" s="11">
        <f>(24-C9)+C11</f>
        <v>23.392361111111111</v>
      </c>
      <c r="D12" s="12">
        <f>AVERAGE(D9:D11)</f>
        <v>1.9666666666666668</v>
      </c>
      <c r="E12" s="12">
        <f>AVERAGE(E9:E11)</f>
        <v>6.9666666666666659</v>
      </c>
      <c r="F12" s="13">
        <f>AVERAGE(F9:F11)</f>
        <v>74.666666666666671</v>
      </c>
      <c r="G12" s="14"/>
      <c r="H12" s="15">
        <f>AVERAGE(H9:H11)</f>
        <v>4.5666666666666664</v>
      </c>
      <c r="I12" s="16"/>
      <c r="J12" s="17">
        <f>AVERAGE(J9:J11)</f>
        <v>16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4" t="s">
        <v>25</v>
      </c>
      <c r="C14" s="19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9" t="s">
        <v>175</v>
      </c>
      <c r="D16" s="122" t="s">
        <v>180</v>
      </c>
      <c r="E16" s="121" t="s">
        <v>181</v>
      </c>
      <c r="F16" s="121" t="s">
        <v>190</v>
      </c>
      <c r="G16" s="121" t="s">
        <v>182</v>
      </c>
      <c r="H16" s="121" t="s">
        <v>183</v>
      </c>
      <c r="I16" s="94"/>
      <c r="J16" s="94"/>
      <c r="K16" s="94"/>
      <c r="L16" s="94"/>
      <c r="M16" s="94"/>
      <c r="N16" s="94"/>
      <c r="O16" s="94"/>
      <c r="P16" s="121" t="s">
        <v>178</v>
      </c>
    </row>
    <row r="17" spans="1:16" s="76" customFormat="1" ht="14.1" customHeight="1" x14ac:dyDescent="0.25">
      <c r="A17" s="32"/>
      <c r="B17" s="22" t="s">
        <v>41</v>
      </c>
      <c r="C17" s="120">
        <v>0.65555555555555556</v>
      </c>
      <c r="D17" s="120">
        <v>0.66666666666666663</v>
      </c>
      <c r="E17" s="120">
        <v>0.69444444444444453</v>
      </c>
      <c r="F17" s="120">
        <v>0.71458333333333324</v>
      </c>
      <c r="G17" s="120">
        <v>0.80833333333333324</v>
      </c>
      <c r="H17" s="120">
        <v>0.13125000000000001</v>
      </c>
      <c r="I17" s="93"/>
      <c r="J17" s="93"/>
      <c r="K17" s="93"/>
      <c r="L17" s="93"/>
      <c r="M17" s="93"/>
      <c r="N17" s="93"/>
      <c r="O17" s="93"/>
      <c r="P17" s="120">
        <v>0.13749999999999998</v>
      </c>
    </row>
    <row r="18" spans="1:16" s="76" customFormat="1" ht="14.1" customHeight="1" x14ac:dyDescent="0.25">
      <c r="A18" s="32"/>
      <c r="B18" s="22" t="s">
        <v>42</v>
      </c>
      <c r="C18" s="121">
        <v>28161</v>
      </c>
      <c r="D18" s="121">
        <f>C18+1</f>
        <v>28162</v>
      </c>
      <c r="E18" s="121">
        <f>D19+1</f>
        <v>28167</v>
      </c>
      <c r="F18" s="121">
        <v>28168</v>
      </c>
      <c r="G18" s="121">
        <f>F19+1</f>
        <v>28192</v>
      </c>
      <c r="H18" s="121">
        <f>G19+1</f>
        <v>28278</v>
      </c>
      <c r="I18" s="94"/>
      <c r="J18" s="94"/>
      <c r="K18" s="93"/>
      <c r="L18" s="93"/>
      <c r="M18" s="93"/>
      <c r="N18" s="93"/>
      <c r="O18" s="93"/>
      <c r="P18" s="121">
        <f>MAX(C18:O19)+1</f>
        <v>28283</v>
      </c>
    </row>
    <row r="19" spans="1:16" s="76" customFormat="1" ht="14.1" customHeight="1" thickBot="1" x14ac:dyDescent="0.3">
      <c r="A19" s="32"/>
      <c r="B19" s="9" t="s">
        <v>43</v>
      </c>
      <c r="C19" s="81"/>
      <c r="D19" s="121">
        <v>28166</v>
      </c>
      <c r="E19" s="123">
        <v>28167</v>
      </c>
      <c r="F19" s="123">
        <v>28191</v>
      </c>
      <c r="G19" s="123">
        <v>28277</v>
      </c>
      <c r="H19" s="123">
        <v>28282</v>
      </c>
      <c r="I19" s="92"/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5</v>
      </c>
      <c r="E20" s="86">
        <f t="shared" ref="E20:O20" si="0">IF(ISNUMBER(E18),E19-E18+1,"")</f>
        <v>1</v>
      </c>
      <c r="F20" s="86">
        <f t="shared" si="0"/>
        <v>24</v>
      </c>
      <c r="G20" s="86">
        <f t="shared" si="0"/>
        <v>86</v>
      </c>
      <c r="H20" s="86">
        <f t="shared" si="0"/>
        <v>5</v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3" t="s">
        <v>45</v>
      </c>
      <c r="C22" s="22" t="s">
        <v>21</v>
      </c>
      <c r="D22" s="22" t="s">
        <v>23</v>
      </c>
      <c r="E22" s="22" t="s">
        <v>46</v>
      </c>
      <c r="F22" s="204" t="s">
        <v>47</v>
      </c>
      <c r="G22" s="204"/>
      <c r="H22" s="204"/>
      <c r="I22" s="204"/>
      <c r="J22" s="22" t="s">
        <v>21</v>
      </c>
      <c r="K22" s="22" t="s">
        <v>23</v>
      </c>
      <c r="L22" s="22" t="s">
        <v>46</v>
      </c>
      <c r="M22" s="204" t="s">
        <v>47</v>
      </c>
      <c r="N22" s="204"/>
      <c r="O22" s="204"/>
      <c r="P22" s="204"/>
    </row>
    <row r="23" spans="1:16" ht="13.5" customHeight="1" x14ac:dyDescent="0.25">
      <c r="B23" s="203"/>
      <c r="C23" s="113"/>
      <c r="D23" s="113"/>
      <c r="E23" s="119" t="s">
        <v>179</v>
      </c>
      <c r="F23" s="202" t="s">
        <v>187</v>
      </c>
      <c r="G23" s="202"/>
      <c r="H23" s="202"/>
      <c r="I23" s="202"/>
      <c r="J23" s="111"/>
      <c r="K23" s="111"/>
      <c r="L23" s="121" t="s">
        <v>49</v>
      </c>
      <c r="M23" s="202" t="s">
        <v>187</v>
      </c>
      <c r="N23" s="202"/>
      <c r="O23" s="202"/>
      <c r="P23" s="202"/>
    </row>
    <row r="24" spans="1:16" ht="13.5" customHeight="1" x14ac:dyDescent="0.25">
      <c r="B24" s="203"/>
      <c r="C24" s="111"/>
      <c r="D24" s="111"/>
      <c r="E24" s="121" t="s">
        <v>176</v>
      </c>
      <c r="F24" s="202" t="s">
        <v>187</v>
      </c>
      <c r="G24" s="202"/>
      <c r="H24" s="202"/>
      <c r="I24" s="202"/>
      <c r="J24" s="111"/>
      <c r="K24" s="111"/>
      <c r="L24" s="121" t="s">
        <v>50</v>
      </c>
      <c r="M24" s="202" t="s">
        <v>187</v>
      </c>
      <c r="N24" s="202"/>
      <c r="O24" s="202"/>
      <c r="P24" s="202"/>
    </row>
    <row r="25" spans="1:16" ht="13.5" customHeight="1" x14ac:dyDescent="0.25">
      <c r="B25" s="203"/>
      <c r="C25" s="111"/>
      <c r="D25" s="111"/>
      <c r="E25" s="121" t="s">
        <v>50</v>
      </c>
      <c r="F25" s="202" t="s">
        <v>187</v>
      </c>
      <c r="G25" s="202"/>
      <c r="H25" s="202"/>
      <c r="I25" s="202"/>
      <c r="J25" s="111"/>
      <c r="K25" s="111"/>
      <c r="L25" s="121" t="s">
        <v>177</v>
      </c>
      <c r="M25" s="202" t="s">
        <v>187</v>
      </c>
      <c r="N25" s="202"/>
      <c r="O25" s="202"/>
      <c r="P25" s="202"/>
    </row>
    <row r="26" spans="1:16" ht="13.5" customHeight="1" x14ac:dyDescent="0.25">
      <c r="B26" s="203"/>
      <c r="C26" s="111"/>
      <c r="D26" s="111"/>
      <c r="E26" s="121" t="s">
        <v>49</v>
      </c>
      <c r="F26" s="202" t="s">
        <v>188</v>
      </c>
      <c r="G26" s="202"/>
      <c r="H26" s="202"/>
      <c r="I26" s="202"/>
      <c r="J26" s="111"/>
      <c r="K26" s="111"/>
      <c r="L26" s="121" t="s">
        <v>48</v>
      </c>
      <c r="M26" s="202" t="s">
        <v>187</v>
      </c>
      <c r="N26" s="202"/>
      <c r="O26" s="202"/>
      <c r="P26" s="202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94" t="s">
        <v>51</v>
      </c>
      <c r="C28" s="194"/>
      <c r="D28" s="19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12">
        <v>0.37708333333333338</v>
      </c>
      <c r="D30" s="106"/>
      <c r="E30" s="106"/>
      <c r="F30" s="106">
        <v>7.9861111111111105E-2</v>
      </c>
      <c r="G30" s="106"/>
      <c r="H30" s="106"/>
      <c r="I30" s="106"/>
      <c r="J30" s="106"/>
      <c r="K30" s="107"/>
      <c r="L30" s="106"/>
      <c r="M30" s="106"/>
      <c r="N30" s="106"/>
      <c r="O30" s="106"/>
      <c r="P30" s="108">
        <f>SUM(C30:J30,L30:N30)</f>
        <v>0.45694444444444449</v>
      </c>
    </row>
    <row r="31" spans="1:16" ht="14.1" customHeight="1" x14ac:dyDescent="0.25">
      <c r="B31" s="23" t="s">
        <v>170</v>
      </c>
      <c r="C31" s="131">
        <v>0.32013888888888892</v>
      </c>
      <c r="D31" s="99"/>
      <c r="E31" s="99"/>
      <c r="F31" s="99"/>
      <c r="G31" s="99"/>
      <c r="H31" s="99"/>
      <c r="I31" s="99"/>
      <c r="J31" s="99"/>
      <c r="K31" s="130">
        <f>IF($F$17&lt;$E$17,$F$17+1-$E$17,$F$17-$E$17)</f>
        <v>2.0138888888888706E-2</v>
      </c>
      <c r="L31" s="99"/>
      <c r="M31" s="99"/>
      <c r="N31" s="99"/>
      <c r="O31" s="100"/>
      <c r="P31" s="108">
        <f>SUM(C31:N31)</f>
        <v>0.34027777777777762</v>
      </c>
    </row>
    <row r="32" spans="1:16" ht="14.1" customHeight="1" x14ac:dyDescent="0.25">
      <c r="B32" s="23" t="s">
        <v>66</v>
      </c>
      <c r="C32" s="132">
        <v>0.1875</v>
      </c>
      <c r="D32" s="101"/>
      <c r="E32" s="101"/>
      <c r="F32" s="101"/>
      <c r="G32" s="101"/>
      <c r="H32" s="101"/>
      <c r="I32" s="101"/>
      <c r="J32" s="101"/>
      <c r="K32" s="101"/>
      <c r="L32" s="110"/>
      <c r="M32" s="101"/>
      <c r="N32" s="101"/>
      <c r="O32" s="102"/>
      <c r="P32" s="108">
        <f>SUM(C32:N32)</f>
        <v>0.1875</v>
      </c>
    </row>
    <row r="33" spans="2:16" ht="14.1" customHeight="1" thickBot="1" x14ac:dyDescent="0.3">
      <c r="B33" s="23" t="s">
        <v>67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9">
        <f>SUM(C33:N33)</f>
        <v>0</v>
      </c>
    </row>
    <row r="34" spans="2:16" ht="14.1" customHeight="1" x14ac:dyDescent="0.25">
      <c r="B34" s="70" t="s">
        <v>168</v>
      </c>
      <c r="C34" s="96">
        <f>C31-C32-C33</f>
        <v>0.13263888888888892</v>
      </c>
      <c r="D34" s="96">
        <f t="shared" ref="D34:P34" si="1">D31-D32-D33</f>
        <v>0</v>
      </c>
      <c r="E34" s="96">
        <f t="shared" si="1"/>
        <v>0</v>
      </c>
      <c r="F34" s="96">
        <f t="shared" si="1"/>
        <v>0</v>
      </c>
      <c r="G34" s="96">
        <f t="shared" si="1"/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  <c r="K34" s="96">
        <f t="shared" si="1"/>
        <v>2.0138888888888706E-2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7"/>
      <c r="P34" s="98">
        <f t="shared" si="1"/>
        <v>0.15277777777777762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9" t="s">
        <v>68</v>
      </c>
      <c r="C36" s="187" t="s">
        <v>191</v>
      </c>
      <c r="D36" s="187"/>
      <c r="E36" s="187" t="s">
        <v>192</v>
      </c>
      <c r="F36" s="187"/>
      <c r="G36" s="193"/>
      <c r="H36" s="193"/>
      <c r="I36" s="193"/>
      <c r="J36" s="193"/>
      <c r="K36" s="193"/>
      <c r="L36" s="193"/>
      <c r="M36" s="187"/>
      <c r="N36" s="187"/>
      <c r="O36" s="187"/>
      <c r="P36" s="187"/>
    </row>
    <row r="37" spans="2:16" ht="18" customHeight="1" x14ac:dyDescent="0.25">
      <c r="B37" s="190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</row>
    <row r="38" spans="2:16" ht="18" customHeight="1" x14ac:dyDescent="0.25">
      <c r="B38" s="190"/>
      <c r="C38" s="192"/>
      <c r="D38" s="187"/>
      <c r="E38" s="187"/>
      <c r="F38" s="187"/>
      <c r="G38" s="187"/>
      <c r="H38" s="187"/>
      <c r="I38" s="187"/>
      <c r="J38" s="187"/>
      <c r="K38" s="188"/>
      <c r="L38" s="187"/>
      <c r="M38" s="187"/>
      <c r="N38" s="187"/>
      <c r="O38" s="187"/>
      <c r="P38" s="187"/>
    </row>
    <row r="39" spans="2:16" ht="18" customHeight="1" x14ac:dyDescent="0.25">
      <c r="B39" s="190"/>
      <c r="C39" s="187"/>
      <c r="D39" s="187"/>
      <c r="E39" s="187"/>
      <c r="F39" s="187"/>
      <c r="G39" s="187"/>
      <c r="H39" s="187"/>
      <c r="I39" s="187"/>
      <c r="J39" s="187"/>
      <c r="K39" s="188"/>
      <c r="L39" s="187"/>
      <c r="M39" s="187"/>
      <c r="N39" s="187"/>
      <c r="O39" s="187"/>
      <c r="P39" s="187"/>
    </row>
    <row r="40" spans="2:16" ht="18" customHeight="1" x14ac:dyDescent="0.25">
      <c r="B40" s="190"/>
      <c r="C40" s="187"/>
      <c r="D40" s="187"/>
      <c r="E40" s="187"/>
      <c r="F40" s="187"/>
      <c r="G40" s="187"/>
      <c r="H40" s="187"/>
      <c r="I40" s="187"/>
      <c r="J40" s="187"/>
      <c r="K40" s="188"/>
      <c r="L40" s="187"/>
      <c r="M40" s="187"/>
      <c r="N40" s="187"/>
      <c r="O40" s="187"/>
      <c r="P40" s="187"/>
    </row>
    <row r="41" spans="2:16" ht="18" customHeight="1" x14ac:dyDescent="0.25">
      <c r="B41" s="191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4" t="s">
        <v>69</v>
      </c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6"/>
    </row>
    <row r="44" spans="2:16" ht="14.1" customHeight="1" x14ac:dyDescent="0.25">
      <c r="B44" s="177" t="s">
        <v>193</v>
      </c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9"/>
    </row>
    <row r="45" spans="2:16" ht="14.1" customHeight="1" x14ac:dyDescent="0.25">
      <c r="B45" s="180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2"/>
    </row>
    <row r="46" spans="2:16" ht="14.1" customHeight="1" x14ac:dyDescent="0.25">
      <c r="B46" s="183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5"/>
    </row>
    <row r="47" spans="2:16" ht="14.1" customHeight="1" x14ac:dyDescent="0.25">
      <c r="B47" s="186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2"/>
    </row>
    <row r="48" spans="2:16" ht="14.1" customHeight="1" x14ac:dyDescent="0.25">
      <c r="B48" s="158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" customHeight="1" x14ac:dyDescent="0.2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" customHeight="1" x14ac:dyDescent="0.2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" customHeight="1" x14ac:dyDescent="0.2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" customHeight="1" thickBot="1" x14ac:dyDescent="0.3">
      <c r="B52" s="161"/>
      <c r="C52" s="162"/>
      <c r="D52" s="159"/>
      <c r="E52" s="159"/>
      <c r="F52" s="159"/>
      <c r="G52" s="162"/>
      <c r="H52" s="162"/>
      <c r="I52" s="162"/>
      <c r="J52" s="162"/>
      <c r="K52" s="162"/>
      <c r="L52" s="162"/>
      <c r="M52" s="162"/>
      <c r="N52" s="162"/>
      <c r="O52" s="162"/>
      <c r="P52" s="163"/>
    </row>
    <row r="53" spans="2:16" ht="14.1" customHeight="1" thickTop="1" thickBot="1" x14ac:dyDescent="0.3">
      <c r="B53" s="164" t="s">
        <v>167</v>
      </c>
      <c r="C53" s="165"/>
      <c r="D53" s="91"/>
      <c r="E53" s="91"/>
      <c r="F53" s="91"/>
      <c r="G53" s="168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" customHeight="1" thickTop="1" thickBot="1" x14ac:dyDescent="0.3">
      <c r="B54" s="166" t="s">
        <v>166</v>
      </c>
      <c r="C54" s="167"/>
      <c r="D54" s="167"/>
      <c r="E54" s="167"/>
      <c r="F54" s="91">
        <v>991</v>
      </c>
      <c r="G54" s="171"/>
      <c r="H54" s="172"/>
      <c r="I54" s="172"/>
      <c r="J54" s="172"/>
      <c r="K54" s="172"/>
      <c r="L54" s="172"/>
      <c r="M54" s="172"/>
      <c r="N54" s="172"/>
      <c r="O54" s="172"/>
      <c r="P54" s="173"/>
    </row>
    <row r="55" spans="2:16" ht="13.5" customHeight="1" thickTop="1" x14ac:dyDescent="0.25"/>
    <row r="56" spans="2:16" ht="17.25" customHeight="1" x14ac:dyDescent="0.25">
      <c r="B56" s="145" t="s">
        <v>70</v>
      </c>
      <c r="C56" s="145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6" t="s">
        <v>71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149" t="s">
        <v>72</v>
      </c>
      <c r="O57" s="147"/>
      <c r="P57" s="150"/>
    </row>
    <row r="58" spans="2:16" ht="17.100000000000001" customHeight="1" x14ac:dyDescent="0.25">
      <c r="B58" s="151" t="s">
        <v>73</v>
      </c>
      <c r="C58" s="152"/>
      <c r="D58" s="153"/>
      <c r="E58" s="151" t="s">
        <v>74</v>
      </c>
      <c r="F58" s="152"/>
      <c r="G58" s="153"/>
      <c r="H58" s="152" t="s">
        <v>75</v>
      </c>
      <c r="I58" s="152"/>
      <c r="J58" s="152"/>
      <c r="K58" s="154" t="s">
        <v>76</v>
      </c>
      <c r="L58" s="152"/>
      <c r="M58" s="155"/>
      <c r="N58" s="156"/>
      <c r="O58" s="152"/>
      <c r="P58" s="157"/>
    </row>
    <row r="59" spans="2:16" ht="20.100000000000001" customHeight="1" x14ac:dyDescent="0.25">
      <c r="B59" s="133" t="s">
        <v>77</v>
      </c>
      <c r="C59" s="134"/>
      <c r="D59" s="30" t="b">
        <v>1</v>
      </c>
      <c r="E59" s="133" t="s">
        <v>78</v>
      </c>
      <c r="F59" s="134"/>
      <c r="G59" s="30" t="b">
        <v>1</v>
      </c>
      <c r="H59" s="141" t="s">
        <v>79</v>
      </c>
      <c r="I59" s="134"/>
      <c r="J59" s="30" t="b">
        <v>1</v>
      </c>
      <c r="K59" s="141" t="s">
        <v>80</v>
      </c>
      <c r="L59" s="134"/>
      <c r="M59" s="30" t="b">
        <v>1</v>
      </c>
      <c r="N59" s="142" t="s">
        <v>81</v>
      </c>
      <c r="O59" s="134"/>
      <c r="P59" s="30" t="b">
        <v>1</v>
      </c>
    </row>
    <row r="60" spans="2:16" ht="20.100000000000001" customHeight="1" x14ac:dyDescent="0.25">
      <c r="B60" s="133" t="s">
        <v>82</v>
      </c>
      <c r="C60" s="134"/>
      <c r="D60" s="30" t="b">
        <v>1</v>
      </c>
      <c r="E60" s="133" t="s">
        <v>83</v>
      </c>
      <c r="F60" s="134"/>
      <c r="G60" s="30" t="b">
        <v>1</v>
      </c>
      <c r="H60" s="141" t="s">
        <v>84</v>
      </c>
      <c r="I60" s="134"/>
      <c r="J60" s="30" t="b">
        <v>1</v>
      </c>
      <c r="K60" s="141" t="s">
        <v>85</v>
      </c>
      <c r="L60" s="134"/>
      <c r="M60" s="30" t="b">
        <v>1</v>
      </c>
      <c r="N60" s="142" t="s">
        <v>86</v>
      </c>
      <c r="O60" s="134"/>
      <c r="P60" s="30" t="b">
        <v>1</v>
      </c>
    </row>
    <row r="61" spans="2:16" ht="20.100000000000001" customHeight="1" x14ac:dyDescent="0.25">
      <c r="B61" s="133" t="s">
        <v>87</v>
      </c>
      <c r="C61" s="134"/>
      <c r="D61" s="30" t="b">
        <v>1</v>
      </c>
      <c r="E61" s="133" t="s">
        <v>88</v>
      </c>
      <c r="F61" s="134"/>
      <c r="G61" s="30" t="b">
        <v>1</v>
      </c>
      <c r="H61" s="141" t="s">
        <v>89</v>
      </c>
      <c r="I61" s="134"/>
      <c r="J61" s="30" t="b">
        <v>1</v>
      </c>
      <c r="K61" s="141" t="s">
        <v>90</v>
      </c>
      <c r="L61" s="134"/>
      <c r="M61" s="30" t="b">
        <v>1</v>
      </c>
      <c r="N61" s="142" t="s">
        <v>91</v>
      </c>
      <c r="O61" s="134"/>
      <c r="P61" s="30" t="b">
        <v>1</v>
      </c>
    </row>
    <row r="62" spans="2:16" ht="20.100000000000001" customHeight="1" x14ac:dyDescent="0.25">
      <c r="B62" s="141" t="s">
        <v>89</v>
      </c>
      <c r="C62" s="134"/>
      <c r="D62" s="30" t="b">
        <v>1</v>
      </c>
      <c r="E62" s="133" t="s">
        <v>92</v>
      </c>
      <c r="F62" s="134"/>
      <c r="G62" s="30" t="b">
        <v>1</v>
      </c>
      <c r="H62" s="141" t="s">
        <v>93</v>
      </c>
      <c r="I62" s="134"/>
      <c r="J62" s="30" t="b">
        <v>0</v>
      </c>
      <c r="K62" s="141" t="s">
        <v>94</v>
      </c>
      <c r="L62" s="134"/>
      <c r="M62" s="30" t="b">
        <v>1</v>
      </c>
      <c r="N62" s="142" t="s">
        <v>84</v>
      </c>
      <c r="O62" s="134"/>
      <c r="P62" s="30" t="b">
        <v>1</v>
      </c>
    </row>
    <row r="63" spans="2:16" ht="20.100000000000001" customHeight="1" x14ac:dyDescent="0.25">
      <c r="B63" s="141" t="s">
        <v>95</v>
      </c>
      <c r="C63" s="134"/>
      <c r="D63" s="30" t="b">
        <v>1</v>
      </c>
      <c r="E63" s="133" t="s">
        <v>96</v>
      </c>
      <c r="F63" s="134"/>
      <c r="G63" s="30" t="b">
        <v>1</v>
      </c>
      <c r="H63" s="35"/>
      <c r="I63" s="36"/>
      <c r="J63" s="37"/>
      <c r="K63" s="141" t="s">
        <v>97</v>
      </c>
      <c r="L63" s="134"/>
      <c r="M63" s="30" t="b">
        <v>1</v>
      </c>
      <c r="N63" s="142" t="s">
        <v>165</v>
      </c>
      <c r="O63" s="134"/>
      <c r="P63" s="30" t="b">
        <v>1</v>
      </c>
    </row>
    <row r="64" spans="2:16" ht="20.100000000000001" customHeight="1" x14ac:dyDescent="0.25">
      <c r="B64" s="141" t="s">
        <v>98</v>
      </c>
      <c r="C64" s="134"/>
      <c r="D64" s="30" t="b">
        <v>0</v>
      </c>
      <c r="E64" s="133" t="s">
        <v>99</v>
      </c>
      <c r="F64" s="134"/>
      <c r="G64" s="30" t="b">
        <v>1</v>
      </c>
      <c r="H64" s="38"/>
      <c r="I64" s="39"/>
      <c r="J64" s="40"/>
      <c r="K64" s="143" t="s">
        <v>100</v>
      </c>
      <c r="L64" s="144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3" t="s">
        <v>163</v>
      </c>
      <c r="F65" s="134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5" t="s">
        <v>106</v>
      </c>
      <c r="C69" s="135"/>
      <c r="D69" s="48"/>
      <c r="E69" s="48"/>
      <c r="F69" s="137" t="s">
        <v>107</v>
      </c>
      <c r="G69" s="139" t="s">
        <v>108</v>
      </c>
      <c r="H69" s="48"/>
      <c r="I69" s="135" t="s">
        <v>109</v>
      </c>
      <c r="J69" s="135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136"/>
      <c r="C70" s="136"/>
      <c r="D70" s="52"/>
      <c r="E70" s="53"/>
      <c r="F70" s="138"/>
      <c r="G70" s="140"/>
      <c r="H70" s="54"/>
      <c r="I70" s="136"/>
      <c r="J70" s="136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89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114">
        <v>-154.4</v>
      </c>
      <c r="D72" s="114">
        <v>-155.69999999999999</v>
      </c>
      <c r="E72" s="74" t="s">
        <v>119</v>
      </c>
      <c r="F72" s="114">
        <v>19.600000000000001</v>
      </c>
      <c r="G72" s="114">
        <v>19</v>
      </c>
      <c r="H72" s="82"/>
      <c r="I72" s="63" t="s">
        <v>120</v>
      </c>
      <c r="J72" s="31">
        <v>0</v>
      </c>
      <c r="K72" s="64" t="s">
        <v>174</v>
      </c>
      <c r="L72" s="31">
        <v>2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114">
        <v>-133.6</v>
      </c>
      <c r="D73" s="114">
        <v>-134.1</v>
      </c>
      <c r="E73" s="75" t="s">
        <v>123</v>
      </c>
      <c r="F73" s="116">
        <v>24.4</v>
      </c>
      <c r="G73" s="116">
        <v>44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1</v>
      </c>
      <c r="Q73" s="69">
        <v>1</v>
      </c>
    </row>
    <row r="74" spans="2:17" ht="20.100000000000001" customHeight="1" x14ac:dyDescent="0.25">
      <c r="B74" s="66" t="s">
        <v>127</v>
      </c>
      <c r="C74" s="114">
        <v>-210.5</v>
      </c>
      <c r="D74" s="114">
        <v>-211.7</v>
      </c>
      <c r="E74" s="75" t="s">
        <v>128</v>
      </c>
      <c r="F74" s="117">
        <v>20</v>
      </c>
      <c r="G74" s="117">
        <v>20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114">
        <v>-112.4</v>
      </c>
      <c r="D75" s="114">
        <v>-113.4</v>
      </c>
      <c r="E75" s="75" t="s">
        <v>133</v>
      </c>
      <c r="F75" s="117">
        <v>40</v>
      </c>
      <c r="G75" s="117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114">
        <v>23.8</v>
      </c>
      <c r="D76" s="114">
        <v>23.9</v>
      </c>
      <c r="E76" s="75" t="s">
        <v>138</v>
      </c>
      <c r="F76" s="117">
        <v>10</v>
      </c>
      <c r="G76" s="117">
        <v>10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114">
        <v>28.2</v>
      </c>
      <c r="D77" s="114">
        <v>27.9</v>
      </c>
      <c r="E77" s="75" t="s">
        <v>143</v>
      </c>
      <c r="F77" s="117">
        <v>150</v>
      </c>
      <c r="G77" s="117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114">
        <v>20.6</v>
      </c>
      <c r="D78" s="114">
        <v>20.9</v>
      </c>
      <c r="E78" s="75" t="s">
        <v>148</v>
      </c>
      <c r="F78" s="118"/>
      <c r="G78" s="118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114">
        <v>21.3</v>
      </c>
      <c r="D79" s="114">
        <v>21.6</v>
      </c>
      <c r="E79" s="74" t="s">
        <v>153</v>
      </c>
      <c r="F79" s="114">
        <v>16.8</v>
      </c>
      <c r="G79" s="114">
        <v>9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115">
        <v>3.7799999999999997E-5</v>
      </c>
      <c r="D80" s="115">
        <v>3.7299999999999999E-5</v>
      </c>
      <c r="E80" s="75" t="s">
        <v>158</v>
      </c>
      <c r="F80" s="116">
        <v>28.6</v>
      </c>
      <c r="G80" s="116">
        <v>80.900000000000006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98" t="s">
        <v>162</v>
      </c>
      <c r="C84" s="198"/>
    </row>
    <row r="85" spans="2:16" ht="15" customHeight="1" x14ac:dyDescent="0.25">
      <c r="B85" s="199"/>
      <c r="C85" s="200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1"/>
    </row>
    <row r="86" spans="2:16" ht="15" customHeight="1" x14ac:dyDescent="0.25">
      <c r="B86" s="180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2"/>
    </row>
    <row r="87" spans="2:16" ht="15" customHeight="1" x14ac:dyDescent="0.25">
      <c r="B87" s="211"/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3"/>
    </row>
    <row r="88" spans="2:16" ht="15" customHeight="1" x14ac:dyDescent="0.25">
      <c r="B88" s="211"/>
      <c r="C88" s="212"/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212"/>
      <c r="P88" s="213"/>
    </row>
    <row r="89" spans="2:16" ht="15" customHeight="1" x14ac:dyDescent="0.25">
      <c r="B89" s="214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7"/>
    </row>
    <row r="90" spans="2:16" ht="15" customHeight="1" x14ac:dyDescent="0.25">
      <c r="B90" s="211"/>
      <c r="C90" s="212"/>
      <c r="D90" s="212"/>
      <c r="E90" s="212"/>
      <c r="F90" s="212"/>
      <c r="G90" s="212"/>
      <c r="H90" s="212"/>
      <c r="I90" s="212"/>
      <c r="J90" s="212"/>
      <c r="K90" s="212"/>
      <c r="L90" s="212"/>
      <c r="M90" s="212"/>
      <c r="N90" s="212"/>
      <c r="O90" s="212"/>
      <c r="P90" s="213"/>
    </row>
    <row r="91" spans="2:16" ht="15" customHeight="1" x14ac:dyDescent="0.25">
      <c r="B91" s="211"/>
      <c r="C91" s="212"/>
      <c r="D91" s="212"/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12"/>
      <c r="P91" s="213"/>
    </row>
    <row r="92" spans="2:16" ht="15" customHeight="1" x14ac:dyDescent="0.25">
      <c r="B92" s="205"/>
      <c r="C92" s="206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7"/>
    </row>
    <row r="93" spans="2:16" ht="15" customHeight="1" x14ac:dyDescent="0.25">
      <c r="B93" s="205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7"/>
    </row>
    <row r="94" spans="2:16" ht="15" customHeight="1" x14ac:dyDescent="0.25">
      <c r="B94" s="205"/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7"/>
    </row>
    <row r="95" spans="2:16" ht="15" customHeight="1" x14ac:dyDescent="0.25">
      <c r="B95" s="205"/>
      <c r="C95" s="206"/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  <c r="O95" s="206"/>
      <c r="P95" s="207"/>
    </row>
    <row r="96" spans="2:16" ht="15" customHeight="1" x14ac:dyDescent="0.25">
      <c r="B96" s="205"/>
      <c r="C96" s="206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 s="207"/>
    </row>
    <row r="97" spans="2:16" ht="15" customHeight="1" x14ac:dyDescent="0.25">
      <c r="B97" s="205"/>
      <c r="C97" s="206"/>
      <c r="D97" s="206"/>
      <c r="E97" s="206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7"/>
    </row>
    <row r="98" spans="2:16" ht="15" customHeight="1" x14ac:dyDescent="0.25">
      <c r="B98" s="205"/>
      <c r="C98" s="206"/>
      <c r="D98" s="206"/>
      <c r="E98" s="206"/>
      <c r="F98" s="206"/>
      <c r="G98" s="206"/>
      <c r="H98" s="206"/>
      <c r="I98" s="206"/>
      <c r="J98" s="206"/>
      <c r="K98" s="206"/>
      <c r="L98" s="206"/>
      <c r="M98" s="206"/>
      <c r="N98" s="206"/>
      <c r="O98" s="206"/>
      <c r="P98" s="207"/>
    </row>
    <row r="99" spans="2:16" ht="15" customHeight="1" x14ac:dyDescent="0.25">
      <c r="B99" s="208"/>
      <c r="C99" s="209"/>
      <c r="D99" s="209"/>
      <c r="E99" s="209"/>
      <c r="F99" s="209"/>
      <c r="G99" s="209"/>
      <c r="H99" s="209"/>
      <c r="I99" s="209"/>
      <c r="J99" s="209"/>
      <c r="K99" s="209"/>
      <c r="L99" s="209"/>
      <c r="M99" s="209"/>
      <c r="N99" s="209"/>
      <c r="O99" s="209"/>
      <c r="P99" s="21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2025-05-29T03:44:45Z</dcterms:modified>
</cp:coreProperties>
</file>