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5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 s="1"/>
  <c r="F18" i="1"/>
  <c r="E18" i="1"/>
  <c r="D23" i="1"/>
  <c r="C25" i="1" s="1"/>
  <c r="D25" i="1" s="1"/>
  <c r="C23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<sst xmlns="http://schemas.openxmlformats.org/spreadsheetml/2006/main" count="214" uniqueCount="198">
  <si>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</si>
  <si>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</si>
  <si>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</si>
  <si>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</si>
  <si>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</si>
  <si>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</si>
  <si>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</si>
  <si>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</si>
  <si>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</si>
  <si>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</si>
  <si>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</si>
  <si>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</si>
  <si>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</si>
  <si>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</si>
  <si>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</si>
  <si>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</si>
  <si>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</si>
  <si>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</si>
  <si>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</si>
  <si>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</si>
  <si>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</si>
  <si>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</si>
  <si>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</si>
  <si>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</si>
  <si>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</si>
  <si>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</si>
  <si>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</si>
  <si>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</si>
  <si>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</si>
  <si>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</si>
  <si>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</si>
  <si>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</si>
  <si>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</si>
  <si>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</si>
  <si>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</si>
  <si>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</si>
  <si>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</si>
  <si>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</si>
  <si>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</si>
  <si>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</si>
  <si>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</si>
  <si>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</si>
  <si>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</si>
  <si>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</si>
  <si>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</si>
  <si>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</si>
  <si>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</si>
  <si>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</si>
  <si>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</si>
  <si>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</si>
  <si>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</si>
  <si>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</si>
  <si>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</si>
  <si>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</si>
  <si>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</si>
  <si>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</si>
  <si>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</si>
  <si>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</si>
  <si>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</si>
  <si>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</si>
  <si>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</si>
  <si>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</si>
  <si>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</si>
  <si>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</si>
  <si>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</si>
  <si>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</si>
  <si>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</si>
  <si>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</si>
  <si>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</si>
  <si>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</si>
  <si>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</si>
  <si>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</si>
  <si>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</si>
  <si>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</si>
  <si>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</si>
  <si>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</si>
  <si>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</si>
  <si>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</si>
  <si>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</si>
  <si>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</si>
  <si>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</si>
  <si>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</si>
  <si>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</si>
  <si>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</si>
  <si>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</si>
  <si>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</si>
  <si>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</si>
  <si>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</si>
  <si>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</si>
  <si>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</si>
  <si>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</si>
  <si>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</si>
  <si>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</si>
  <si>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</si>
  <si>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</si>
  <si>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</si>
  <si>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</si>
  <si>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</si>
  <si>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</si>
  <si>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</si>
  <si>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</si>
  <si>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</si>
  <si>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</si>
  <si>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</si>
  <si>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</si>
  <si>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</si>
  <si>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</si>
  <si>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</si>
  <si>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</si>
  <si>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</si>
  <si>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</si>
  <si>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</si>
  <si>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</si>
  <si>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</si>
  <si>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</si>
  <si>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</si>
  <si>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</si>
  <si>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</si>
  <si>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</si>
  <si>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</si>
  <si>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</si>
  <si>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</si>
  <si>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</si>
  <si>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</si>
  <si>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</si>
  <si>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</si>
  <si>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</si>
  <si>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</si>
  <si>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</si>
  <si>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</si>
  <si>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</si>
  <si>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</si>
  <si>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</si>
  <si>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</si>
  <si>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</si>
  <si>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</si>
  <si>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</si>
  <si>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</si>
  <si>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</si>
  <si>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</si>
  <si>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</si>
  <si>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</si>
  <si>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</si>
  <si>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</si>
  <si>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</si>
  <si>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</si>
  <si>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</si>
  <si>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</si>
  <si>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</si>
  <si>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</si>
  <si>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</si>
  <si>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</si>
  <si>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</si>
  <si>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</si>
  <si>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</si>
  <si>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</si>
  <si>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</si>
  <si>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</si>
  <si>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</si>
  <si>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</si>
  <si>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</si>
  <si>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</si>
  <si>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</si>
  <si>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</si>
  <si>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</si>
  <si>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</si>
  <si>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</si>
  <si>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</si>
  <si>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</si>
  <si>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</si>
  <si>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</si>
  <si>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</si>
  <si>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</si>
  <si>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</si>
  <si>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</si>
  <si>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</si>
  <si>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</si>
  <si>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</si>
  <si>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</si>
  <si>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</si>
  <si>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</si>
  <si>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 xml:space="preserve"> /  /  /  /</t>
    <phoneticPr fontId="3" type="noConversion"/>
  </si>
  <si>
    <t>N</t>
  </si>
  <si>
    <t>김부진</t>
    <phoneticPr fontId="3" type="noConversion"/>
  </si>
  <si>
    <t>BLG</t>
    <phoneticPr fontId="3" type="noConversion"/>
  </si>
  <si>
    <t>ALL</t>
    <phoneticPr fontId="3" type="noConversion"/>
  </si>
  <si>
    <t>MMA</t>
    <phoneticPr fontId="3" type="noConversion"/>
  </si>
  <si>
    <t xml:space="preserve"> /  /  /  /</t>
    <phoneticPr fontId="3" type="noConversion"/>
  </si>
  <si>
    <t>20s/35k 21s/24k 32s/25k 45s/24k</t>
    <phoneticPr fontId="3" type="noConversion"/>
  </si>
  <si>
    <t xml:space="preserve"> 20s/27k 25s/26k 32s/25k 44s/28k 60s/25k</t>
    <phoneticPr fontId="3" type="noConversion"/>
  </si>
  <si>
    <t>1) 방풍막 분리</t>
    <phoneticPr fontId="3" type="noConversion"/>
  </si>
  <si>
    <t xml:space="preserve">2) [16:40]경, FATAL POSITION ERROR:Mirror angle limit exceeded:-0.123924. </t>
    <phoneticPr fontId="3" type="noConversion"/>
  </si>
  <si>
    <t xml:space="preserve">                ./tmux_all.sh reset 으로도 연결해보고, sudo ./RAPDAP.sh 및 tmux_all.sh 으로 수차례 재연결하였으나, 해결되지 않음. </t>
    <phoneticPr fontId="3" type="noConversion"/>
  </si>
  <si>
    <t>N</t>
    <phoneticPr fontId="3" type="noConversion"/>
  </si>
  <si>
    <t>N</t>
    <phoneticPr fontId="3" type="noConversion"/>
  </si>
  <si>
    <t xml:space="preserve">                위 명령어 대신 bash ./RAPDAP.sh 명령어 실행 끝에 재연결되어 관측 개시.</t>
    <phoneticPr fontId="3" type="noConversion"/>
  </si>
  <si>
    <t>M_026477-026478:N</t>
    <phoneticPr fontId="3" type="noConversion"/>
  </si>
  <si>
    <t>3) 관측중 장비실에서 비프음이 나서 가보니, 콤프레셔 옆 UPS의 Display창에 "END battery life" 표시 확인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</si>
</sst>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2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10" sqref="H10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4">
        <v>45799</v>
      </c>
      <c r="D3" s="145"/>
      <c r="E3" s="1"/>
      <c r="F3" s="1"/>
      <c r="G3" s="1"/>
      <c r="H3" s="1"/>
      <c r="I3" s="1"/>
      <c r="J3" s="1"/>
      <c r="K3" s="33" t="s">
        <v>2</v>
      </c>
      <c r="L3" s="146">
        <f>(P31-(P32+P33))/P31*100</f>
        <v>95.645863570391882</v>
      </c>
      <c r="M3" s="146"/>
      <c r="N3" s="33" t="s">
        <v>3</v>
      </c>
      <c r="O3" s="146">
        <f>(P31-P33)/P31*100</f>
        <v>95.645863570391882</v>
      </c>
      <c r="P3" s="146"/>
    </row>
    <row r="4" spans="1:16" ht="14.25" customHeight="1" x14ac:dyDescent="0.25">
      <c r="B4" s="21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3">
        <v>0.74305555555555547</v>
      </c>
      <c r="D9" s="125">
        <v>1.66</v>
      </c>
      <c r="E9" s="125">
        <v>8</v>
      </c>
      <c r="F9" s="125">
        <v>52</v>
      </c>
      <c r="G9" s="119" t="s">
        <v>193</v>
      </c>
      <c r="H9" s="125">
        <v>4</v>
      </c>
      <c r="I9" s="119">
        <v>30.4</v>
      </c>
      <c r="J9" s="12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3">
        <v>0.9375</v>
      </c>
      <c r="D10" s="125">
        <v>1.1200000000000001</v>
      </c>
      <c r="E10" s="125">
        <v>8</v>
      </c>
      <c r="F10" s="125">
        <v>50</v>
      </c>
      <c r="G10" s="119" t="s">
        <v>194</v>
      </c>
      <c r="H10" s="125">
        <v>3.8</v>
      </c>
      <c r="I10" s="128"/>
      <c r="J10" s="126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9">
        <v>0.17361111111111113</v>
      </c>
      <c r="D11" s="130">
        <v>1.6</v>
      </c>
      <c r="E11" s="130">
        <v>7</v>
      </c>
      <c r="F11" s="130">
        <v>62</v>
      </c>
      <c r="G11" s="119" t="s">
        <v>182</v>
      </c>
      <c r="H11" s="125">
        <v>5</v>
      </c>
      <c r="I11" s="131"/>
      <c r="J11" s="126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23.430555555555554</v>
      </c>
      <c r="D12" s="12">
        <f>AVERAGE(D9:D11)</f>
        <v>1.4600000000000002</v>
      </c>
      <c r="E12" s="12">
        <f>AVERAGE(E9:E11)</f>
        <v>7.666666666666667</v>
      </c>
      <c r="F12" s="13">
        <f>AVERAGE(F9:F11)</f>
        <v>54.666666666666664</v>
      </c>
      <c r="G12" s="14"/>
      <c r="H12" s="15">
        <f>AVERAGE(H9:H11)</f>
        <v>4.2666666666666666</v>
      </c>
      <c r="I12" s="16"/>
      <c r="J12" s="17">
        <f>AVERAGE(J9:J11)</f>
        <v>0.33333333333333331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8" t="s">
        <v>175</v>
      </c>
      <c r="D16" s="124" t="s">
        <v>180</v>
      </c>
      <c r="E16" s="119" t="s">
        <v>186</v>
      </c>
      <c r="F16" s="119" t="s">
        <v>184</v>
      </c>
      <c r="G16" s="119" t="s">
        <v>185</v>
      </c>
      <c r="H16" s="119"/>
      <c r="I16" s="94"/>
      <c r="J16" s="94"/>
      <c r="K16" s="94"/>
      <c r="L16" s="94"/>
      <c r="M16" s="94"/>
      <c r="N16" s="94"/>
      <c r="O16" s="94"/>
      <c r="P16" s="119" t="s">
        <v>178</v>
      </c>
    </row>
    <row r="17" spans="1:16" s="76" customFormat="1" ht="14.1" customHeight="1" x14ac:dyDescent="0.25">
      <c r="A17" s="32"/>
      <c r="B17" s="22" t="s">
        <v>41</v>
      </c>
      <c r="C17" s="123">
        <v>0.65069444444444446</v>
      </c>
      <c r="D17" s="123">
        <v>0.65277777777777779</v>
      </c>
      <c r="E17" s="123">
        <v>0.7402777777777777</v>
      </c>
      <c r="F17" s="123">
        <v>0.82777777777777783</v>
      </c>
      <c r="G17" s="123">
        <v>0.19791666666666666</v>
      </c>
      <c r="H17" s="93"/>
      <c r="I17" s="93"/>
      <c r="J17" s="93"/>
      <c r="K17" s="93"/>
      <c r="L17" s="93"/>
      <c r="M17" s="93"/>
      <c r="N17" s="93"/>
      <c r="O17" s="93"/>
      <c r="P17" s="123">
        <v>0.20347222222222219</v>
      </c>
    </row>
    <row r="18" spans="1:16" s="76" customFormat="1" ht="14.1" customHeight="1" x14ac:dyDescent="0.25">
      <c r="A18" s="32"/>
      <c r="B18" s="22" t="s">
        <v>42</v>
      </c>
      <c r="C18" s="119">
        <v>26223</v>
      </c>
      <c r="D18" s="119">
        <f>C18+1</f>
        <v>26224</v>
      </c>
      <c r="E18" s="119">
        <f>D19+1</f>
        <v>26238</v>
      </c>
      <c r="F18" s="119">
        <f>E19+1</f>
        <v>26279</v>
      </c>
      <c r="G18" s="119">
        <f>F19+1</f>
        <v>26523</v>
      </c>
      <c r="H18" s="119"/>
      <c r="I18" s="94"/>
      <c r="J18" s="94"/>
      <c r="K18" s="93"/>
      <c r="L18" s="93"/>
      <c r="M18" s="93"/>
      <c r="N18" s="93"/>
      <c r="O18" s="93"/>
      <c r="P18" s="119">
        <f>MAX(C18:O19)+1</f>
        <v>26528</v>
      </c>
    </row>
    <row r="19" spans="1:16" s="76" customFormat="1" ht="14.1" customHeight="1" thickBot="1" x14ac:dyDescent="0.3">
      <c r="A19" s="32"/>
      <c r="B19" s="9" t="s">
        <v>43</v>
      </c>
      <c r="C19" s="81"/>
      <c r="D19" s="119">
        <v>26237</v>
      </c>
      <c r="E19" s="127">
        <v>26278</v>
      </c>
      <c r="F19" s="127">
        <v>26522</v>
      </c>
      <c r="G19" s="127">
        <f>G18+4</f>
        <v>26527</v>
      </c>
      <c r="H19" s="127"/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14</v>
      </c>
      <c r="E20" s="86">
        <f t="shared" ref="E20:O20" si="0">IF(ISNUMBER(E18),E19-E18+1,"")</f>
        <v>41</v>
      </c>
      <c r="F20" s="86">
        <f t="shared" si="0"/>
        <v>244</v>
      </c>
      <c r="G20" s="86">
        <f t="shared" si="0"/>
        <v>5</v>
      </c>
      <c r="H20" s="86" t="str">
        <f t="shared" si="0"/>
        <v/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5" t="s">
        <v>45</v>
      </c>
      <c r="C22" s="22" t="s">
        <v>21</v>
      </c>
      <c r="D22" s="22" t="s">
        <v>23</v>
      </c>
      <c r="E22" s="22" t="s">
        <v>46</v>
      </c>
      <c r="F22" s="156" t="s">
        <v>47</v>
      </c>
      <c r="G22" s="156"/>
      <c r="H22" s="156"/>
      <c r="I22" s="156"/>
      <c r="J22" s="22" t="s">
        <v>21</v>
      </c>
      <c r="K22" s="22" t="s">
        <v>23</v>
      </c>
      <c r="L22" s="22" t="s">
        <v>46</v>
      </c>
      <c r="M22" s="156" t="s">
        <v>47</v>
      </c>
      <c r="N22" s="156"/>
      <c r="O22" s="156"/>
      <c r="P22" s="156"/>
    </row>
    <row r="23" spans="1:16" ht="13.5" customHeight="1" x14ac:dyDescent="0.25">
      <c r="B23" s="155"/>
      <c r="C23" s="120">
        <f>D18+5</f>
        <v>26229</v>
      </c>
      <c r="D23" s="120">
        <f>C23+3</f>
        <v>26232</v>
      </c>
      <c r="E23" s="118" t="s">
        <v>179</v>
      </c>
      <c r="F23" s="154" t="s">
        <v>188</v>
      </c>
      <c r="G23" s="154"/>
      <c r="H23" s="154"/>
      <c r="I23" s="154"/>
      <c r="J23" s="121"/>
      <c r="K23" s="121"/>
      <c r="L23" s="119" t="s">
        <v>49</v>
      </c>
      <c r="M23" s="154" t="s">
        <v>181</v>
      </c>
      <c r="N23" s="154"/>
      <c r="O23" s="154"/>
      <c r="P23" s="154"/>
    </row>
    <row r="24" spans="1:16" ht="13.5" customHeight="1" x14ac:dyDescent="0.25">
      <c r="B24" s="155"/>
      <c r="C24" s="120"/>
      <c r="D24" s="120"/>
      <c r="E24" s="119" t="s">
        <v>176</v>
      </c>
      <c r="F24" s="154" t="s">
        <v>187</v>
      </c>
      <c r="G24" s="154"/>
      <c r="H24" s="154"/>
      <c r="I24" s="154"/>
      <c r="J24" s="112"/>
      <c r="K24" s="112"/>
      <c r="L24" s="119" t="s">
        <v>50</v>
      </c>
      <c r="M24" s="154" t="s">
        <v>181</v>
      </c>
      <c r="N24" s="154"/>
      <c r="O24" s="154"/>
      <c r="P24" s="154"/>
    </row>
    <row r="25" spans="1:16" ht="13.5" customHeight="1" x14ac:dyDescent="0.25">
      <c r="B25" s="155"/>
      <c r="C25" s="121">
        <f>D23+1</f>
        <v>26233</v>
      </c>
      <c r="D25" s="121">
        <f>C25+4</f>
        <v>26237</v>
      </c>
      <c r="E25" s="119" t="s">
        <v>50</v>
      </c>
      <c r="F25" s="154" t="s">
        <v>189</v>
      </c>
      <c r="G25" s="154"/>
      <c r="H25" s="154"/>
      <c r="I25" s="154"/>
      <c r="J25" s="121"/>
      <c r="K25" s="121"/>
      <c r="L25" s="119" t="s">
        <v>177</v>
      </c>
      <c r="M25" s="154" t="s">
        <v>181</v>
      </c>
      <c r="N25" s="154"/>
      <c r="O25" s="154"/>
      <c r="P25" s="154"/>
    </row>
    <row r="26" spans="1:16" ht="13.5" customHeight="1" x14ac:dyDescent="0.25">
      <c r="B26" s="155"/>
      <c r="C26" s="121"/>
      <c r="D26" s="121"/>
      <c r="E26" s="119" t="s">
        <v>49</v>
      </c>
      <c r="F26" s="154" t="s">
        <v>187</v>
      </c>
      <c r="G26" s="154"/>
      <c r="H26" s="154"/>
      <c r="I26" s="154"/>
      <c r="J26" s="112"/>
      <c r="K26" s="112"/>
      <c r="L26" s="119" t="s">
        <v>48</v>
      </c>
      <c r="M26" s="154" t="s">
        <v>181</v>
      </c>
      <c r="N26" s="154"/>
      <c r="O26" s="154"/>
      <c r="P26" s="154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3" t="s">
        <v>51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32">
        <v>0.35902777777777778</v>
      </c>
      <c r="D30" s="105"/>
      <c r="E30" s="105"/>
      <c r="F30" s="105">
        <v>9.4444444444444442E-2</v>
      </c>
      <c r="G30" s="105"/>
      <c r="H30" s="105"/>
      <c r="I30" s="105"/>
      <c r="J30" s="105"/>
      <c r="K30" s="106"/>
      <c r="L30" s="105"/>
      <c r="M30" s="105"/>
      <c r="N30" s="105"/>
      <c r="O30" s="105"/>
      <c r="P30" s="107">
        <f>SUM(C30:J30,L30:N30)</f>
        <v>0.45347222222222222</v>
      </c>
    </row>
    <row r="31" spans="1:16" ht="14.1" customHeight="1" x14ac:dyDescent="0.25">
      <c r="B31" s="23" t="s">
        <v>170</v>
      </c>
      <c r="C31" s="216">
        <v>0.37013888888888885</v>
      </c>
      <c r="D31" s="99"/>
      <c r="E31" s="99"/>
      <c r="F31" s="214">
        <v>0.10833333333333334</v>
      </c>
      <c r="G31" s="99"/>
      <c r="H31" s="99"/>
      <c r="I31" s="99"/>
      <c r="J31" s="99"/>
      <c r="K31" s="99"/>
      <c r="L31" s="99"/>
      <c r="M31" s="99"/>
      <c r="N31" s="99"/>
      <c r="O31" s="100"/>
      <c r="P31" s="107">
        <f>SUM(C31:N31)</f>
        <v>0.47847222222222219</v>
      </c>
    </row>
    <row r="32" spans="1:16" ht="14.1" customHeight="1" x14ac:dyDescent="0.25">
      <c r="B32" s="23" t="s">
        <v>66</v>
      </c>
      <c r="C32" s="109"/>
      <c r="D32" s="110"/>
      <c r="E32" s="101"/>
      <c r="F32" s="110"/>
      <c r="G32" s="101"/>
      <c r="H32" s="101"/>
      <c r="I32" s="101"/>
      <c r="J32" s="101"/>
      <c r="K32" s="101"/>
      <c r="L32" s="110"/>
      <c r="M32" s="101"/>
      <c r="N32" s="101"/>
      <c r="O32" s="102"/>
      <c r="P32" s="107">
        <f>SUM(C32:N32)</f>
        <v>0</v>
      </c>
    </row>
    <row r="33" spans="2:16" ht="14.1" customHeight="1" thickBot="1" x14ac:dyDescent="0.3">
      <c r="B33" s="23" t="s">
        <v>67</v>
      </c>
      <c r="C33" s="122"/>
      <c r="D33" s="111"/>
      <c r="E33" s="103"/>
      <c r="F33" s="111">
        <v>2.0833333333333332E-2</v>
      </c>
      <c r="G33" s="103"/>
      <c r="H33" s="103"/>
      <c r="I33" s="103"/>
      <c r="J33" s="103"/>
      <c r="K33" s="111"/>
      <c r="L33" s="103"/>
      <c r="M33" s="103"/>
      <c r="N33" s="103"/>
      <c r="O33" s="104"/>
      <c r="P33" s="108">
        <f>SUM(C33:N33)</f>
        <v>2.0833333333333332E-2</v>
      </c>
    </row>
    <row r="34" spans="2:16" ht="14.1" customHeight="1" x14ac:dyDescent="0.25">
      <c r="B34" s="70" t="s">
        <v>168</v>
      </c>
      <c r="C34" s="96">
        <f>C31-C32-C33</f>
        <v>0.37013888888888885</v>
      </c>
      <c r="D34" s="96">
        <f t="shared" ref="D34:P34" si="1">D31-D32-D33</f>
        <v>0</v>
      </c>
      <c r="E34" s="96">
        <f t="shared" si="1"/>
        <v>0</v>
      </c>
      <c r="F34" s="96">
        <f t="shared" si="1"/>
        <v>8.7500000000000008E-2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0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0.45763888888888887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3" t="s">
        <v>68</v>
      </c>
      <c r="C36" s="157" t="s">
        <v>196</v>
      </c>
      <c r="D36" s="157"/>
      <c r="E36" s="158"/>
      <c r="F36" s="158"/>
      <c r="G36" s="158"/>
      <c r="H36" s="158"/>
      <c r="I36" s="158"/>
      <c r="J36" s="158"/>
      <c r="K36" s="158"/>
      <c r="L36" s="158"/>
      <c r="M36" s="157"/>
      <c r="N36" s="157"/>
      <c r="O36" s="157"/>
      <c r="P36" s="157"/>
    </row>
    <row r="37" spans="2:16" ht="18" customHeight="1" x14ac:dyDescent="0.25">
      <c r="B37" s="174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4"/>
      <c r="C38" s="159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25">
      <c r="B39" s="174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</row>
    <row r="40" spans="2:16" ht="18" customHeight="1" x14ac:dyDescent="0.25">
      <c r="B40" s="174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25">
      <c r="B41" s="175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0" t="s">
        <v>69</v>
      </c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2"/>
    </row>
    <row r="44" spans="2:16" ht="14.1" customHeight="1" x14ac:dyDescent="0.25">
      <c r="B44" s="163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51"/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3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69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89"/>
      <c r="C52" s="190"/>
      <c r="D52" s="171"/>
      <c r="E52" s="171"/>
      <c r="F52" s="171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167</v>
      </c>
      <c r="C53" s="193"/>
      <c r="D53" s="91"/>
      <c r="E53" s="91"/>
      <c r="F53" s="91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166</v>
      </c>
      <c r="C54" s="195"/>
      <c r="D54" s="195"/>
      <c r="E54" s="195"/>
      <c r="F54" s="91">
        <v>1747</v>
      </c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70</v>
      </c>
      <c r="C56" s="17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7" t="s">
        <v>71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72</v>
      </c>
      <c r="O57" s="178"/>
      <c r="P57" s="181"/>
    </row>
    <row r="58" spans="2:16" ht="17.100000000000001" customHeight="1" x14ac:dyDescent="0.25">
      <c r="B58" s="182" t="s">
        <v>73</v>
      </c>
      <c r="C58" s="183"/>
      <c r="D58" s="184"/>
      <c r="E58" s="182" t="s">
        <v>74</v>
      </c>
      <c r="F58" s="183"/>
      <c r="G58" s="184"/>
      <c r="H58" s="183" t="s">
        <v>75</v>
      </c>
      <c r="I58" s="183"/>
      <c r="J58" s="183"/>
      <c r="K58" s="185" t="s">
        <v>76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77</v>
      </c>
      <c r="C59" s="203"/>
      <c r="D59" s="30" t="b">
        <v>1</v>
      </c>
      <c r="E59" s="202" t="s">
        <v>78</v>
      </c>
      <c r="F59" s="203"/>
      <c r="G59" s="30" t="b">
        <v>1</v>
      </c>
      <c r="H59" s="204" t="s">
        <v>79</v>
      </c>
      <c r="I59" s="203"/>
      <c r="J59" s="30" t="b">
        <v>1</v>
      </c>
      <c r="K59" s="204" t="s">
        <v>80</v>
      </c>
      <c r="L59" s="203"/>
      <c r="M59" s="30" t="b">
        <v>1</v>
      </c>
      <c r="N59" s="205" t="s">
        <v>81</v>
      </c>
      <c r="O59" s="203"/>
      <c r="P59" s="30" t="b">
        <v>1</v>
      </c>
    </row>
    <row r="60" spans="2:16" ht="20.100000000000001" customHeight="1" x14ac:dyDescent="0.25">
      <c r="B60" s="202" t="s">
        <v>82</v>
      </c>
      <c r="C60" s="203"/>
      <c r="D60" s="30" t="b">
        <v>1</v>
      </c>
      <c r="E60" s="202" t="s">
        <v>83</v>
      </c>
      <c r="F60" s="203"/>
      <c r="G60" s="30" t="b">
        <v>1</v>
      </c>
      <c r="H60" s="204" t="s">
        <v>84</v>
      </c>
      <c r="I60" s="203"/>
      <c r="J60" s="30" t="b">
        <v>1</v>
      </c>
      <c r="K60" s="204" t="s">
        <v>85</v>
      </c>
      <c r="L60" s="203"/>
      <c r="M60" s="30" t="b">
        <v>1</v>
      </c>
      <c r="N60" s="205" t="s">
        <v>86</v>
      </c>
      <c r="O60" s="203"/>
      <c r="P60" s="30" t="b">
        <v>1</v>
      </c>
    </row>
    <row r="61" spans="2:16" ht="20.100000000000001" customHeight="1" x14ac:dyDescent="0.25">
      <c r="B61" s="202" t="s">
        <v>87</v>
      </c>
      <c r="C61" s="203"/>
      <c r="D61" s="30" t="b">
        <v>1</v>
      </c>
      <c r="E61" s="202" t="s">
        <v>88</v>
      </c>
      <c r="F61" s="203"/>
      <c r="G61" s="30" t="b">
        <v>1</v>
      </c>
      <c r="H61" s="204" t="s">
        <v>89</v>
      </c>
      <c r="I61" s="203"/>
      <c r="J61" s="30" t="b">
        <v>1</v>
      </c>
      <c r="K61" s="204" t="s">
        <v>90</v>
      </c>
      <c r="L61" s="203"/>
      <c r="M61" s="30" t="b">
        <v>1</v>
      </c>
      <c r="N61" s="205" t="s">
        <v>91</v>
      </c>
      <c r="O61" s="203"/>
      <c r="P61" s="30" t="b">
        <v>1</v>
      </c>
    </row>
    <row r="62" spans="2:16" ht="20.100000000000001" customHeight="1" x14ac:dyDescent="0.25">
      <c r="B62" s="204" t="s">
        <v>89</v>
      </c>
      <c r="C62" s="203"/>
      <c r="D62" s="30" t="b">
        <v>1</v>
      </c>
      <c r="E62" s="202" t="s">
        <v>92</v>
      </c>
      <c r="F62" s="203"/>
      <c r="G62" s="30" t="b">
        <v>1</v>
      </c>
      <c r="H62" s="204" t="s">
        <v>93</v>
      </c>
      <c r="I62" s="203"/>
      <c r="J62" s="30" t="b">
        <v>0</v>
      </c>
      <c r="K62" s="204" t="s">
        <v>94</v>
      </c>
      <c r="L62" s="203"/>
      <c r="M62" s="30" t="b">
        <v>1</v>
      </c>
      <c r="N62" s="205" t="s">
        <v>84</v>
      </c>
      <c r="O62" s="203"/>
      <c r="P62" s="30" t="b">
        <v>1</v>
      </c>
    </row>
    <row r="63" spans="2:16" ht="20.100000000000001" customHeight="1" x14ac:dyDescent="0.25">
      <c r="B63" s="204" t="s">
        <v>95</v>
      </c>
      <c r="C63" s="203"/>
      <c r="D63" s="30" t="b">
        <v>1</v>
      </c>
      <c r="E63" s="202" t="s">
        <v>96</v>
      </c>
      <c r="F63" s="203"/>
      <c r="G63" s="30" t="b">
        <v>1</v>
      </c>
      <c r="H63" s="35"/>
      <c r="I63" s="36"/>
      <c r="J63" s="37"/>
      <c r="K63" s="204" t="s">
        <v>97</v>
      </c>
      <c r="L63" s="203"/>
      <c r="M63" s="30" t="b">
        <v>1</v>
      </c>
      <c r="N63" s="205" t="s">
        <v>165</v>
      </c>
      <c r="O63" s="203"/>
      <c r="P63" s="30" t="b">
        <v>1</v>
      </c>
    </row>
    <row r="64" spans="2:16" ht="20.100000000000001" customHeight="1" x14ac:dyDescent="0.25">
      <c r="B64" s="204" t="s">
        <v>98</v>
      </c>
      <c r="C64" s="203"/>
      <c r="D64" s="30" t="b">
        <v>0</v>
      </c>
      <c r="E64" s="202" t="s">
        <v>99</v>
      </c>
      <c r="F64" s="203"/>
      <c r="G64" s="30" t="b">
        <v>1</v>
      </c>
      <c r="H64" s="38"/>
      <c r="I64" s="39"/>
      <c r="J64" s="40"/>
      <c r="K64" s="212" t="s">
        <v>100</v>
      </c>
      <c r="L64" s="21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2" t="s">
        <v>163</v>
      </c>
      <c r="F65" s="20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6" t="s">
        <v>106</v>
      </c>
      <c r="C69" s="206"/>
      <c r="D69" s="48"/>
      <c r="E69" s="48"/>
      <c r="F69" s="208" t="s">
        <v>107</v>
      </c>
      <c r="G69" s="210" t="s">
        <v>108</v>
      </c>
      <c r="H69" s="48"/>
      <c r="I69" s="206" t="s">
        <v>109</v>
      </c>
      <c r="J69" s="206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07"/>
      <c r="C70" s="207"/>
      <c r="D70" s="52"/>
      <c r="E70" s="53"/>
      <c r="F70" s="209"/>
      <c r="G70" s="211"/>
      <c r="H70" s="54"/>
      <c r="I70" s="207"/>
      <c r="J70" s="207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89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113">
        <v>-154.1</v>
      </c>
      <c r="D72" s="113">
        <v>-155.69999999999999</v>
      </c>
      <c r="E72" s="74" t="s">
        <v>119</v>
      </c>
      <c r="F72" s="113">
        <v>18.899999999999999</v>
      </c>
      <c r="G72" s="113">
        <v>19</v>
      </c>
      <c r="H72" s="82"/>
      <c r="I72" s="63" t="s">
        <v>120</v>
      </c>
      <c r="J72" s="31">
        <v>0</v>
      </c>
      <c r="K72" s="64" t="s">
        <v>174</v>
      </c>
      <c r="L72" s="31">
        <v>2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113">
        <v>-133.94999999999999</v>
      </c>
      <c r="D73" s="113">
        <v>-134.19999999999999</v>
      </c>
      <c r="E73" s="75" t="s">
        <v>123</v>
      </c>
      <c r="F73" s="115">
        <v>33.299999999999997</v>
      </c>
      <c r="G73" s="115">
        <v>32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1</v>
      </c>
      <c r="Q73" s="69">
        <v>1</v>
      </c>
    </row>
    <row r="74" spans="2:17" ht="20.100000000000001" customHeight="1" x14ac:dyDescent="0.25">
      <c r="B74" s="66" t="s">
        <v>127</v>
      </c>
      <c r="C74" s="113">
        <v>-210.4</v>
      </c>
      <c r="D74" s="113">
        <v>-211.8</v>
      </c>
      <c r="E74" s="75" t="s">
        <v>128</v>
      </c>
      <c r="F74" s="116">
        <v>20</v>
      </c>
      <c r="G74" s="116">
        <v>20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113">
        <v>-112.4</v>
      </c>
      <c r="D75" s="113">
        <v>-113.7</v>
      </c>
      <c r="E75" s="75" t="s">
        <v>133</v>
      </c>
      <c r="F75" s="116">
        <v>40</v>
      </c>
      <c r="G75" s="116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113">
        <v>24.6</v>
      </c>
      <c r="D76" s="113">
        <v>23.77</v>
      </c>
      <c r="E76" s="75" t="s">
        <v>138</v>
      </c>
      <c r="F76" s="116">
        <v>10</v>
      </c>
      <c r="G76" s="116">
        <v>10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113">
        <v>29.062999999999999</v>
      </c>
      <c r="D77" s="113">
        <v>27.477</v>
      </c>
      <c r="E77" s="75" t="s">
        <v>143</v>
      </c>
      <c r="F77" s="116">
        <v>150</v>
      </c>
      <c r="G77" s="116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113">
        <v>21.396999999999998</v>
      </c>
      <c r="D78" s="113">
        <v>20.710999999999999</v>
      </c>
      <c r="E78" s="75" t="s">
        <v>148</v>
      </c>
      <c r="F78" s="117"/>
      <c r="G78" s="117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113">
        <v>22.158000000000001</v>
      </c>
      <c r="D79" s="113">
        <v>21.433</v>
      </c>
      <c r="E79" s="74" t="s">
        <v>153</v>
      </c>
      <c r="F79" s="113">
        <v>8</v>
      </c>
      <c r="G79" s="113">
        <v>8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114">
        <v>3.7200000000000003E-5</v>
      </c>
      <c r="D80" s="114">
        <v>3.7499999999999997E-5</v>
      </c>
      <c r="E80" s="75" t="s">
        <v>158</v>
      </c>
      <c r="F80" s="115">
        <v>70.099999999999994</v>
      </c>
      <c r="G80" s="115">
        <v>70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7" t="s">
        <v>162</v>
      </c>
      <c r="C84" s="147"/>
    </row>
    <row r="85" spans="2:16" ht="15" customHeight="1" x14ac:dyDescent="0.25">
      <c r="B85" s="148" t="s">
        <v>190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25">
      <c r="B86" s="215" t="s">
        <v>191</v>
      </c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25">
      <c r="B87" s="139" t="s">
        <v>192</v>
      </c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39" t="s">
        <v>195</v>
      </c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1"/>
    </row>
    <row r="89" spans="2:16" ht="15" customHeight="1" x14ac:dyDescent="0.25">
      <c r="B89" s="142" t="s">
        <v>197</v>
      </c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5"/>
    </row>
    <row r="90" spans="2:16" ht="15" customHeight="1" x14ac:dyDescent="0.25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1"/>
    </row>
    <row r="91" spans="2:16" ht="15" customHeight="1" x14ac:dyDescent="0.25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1"/>
    </row>
    <row r="92" spans="2:16" ht="15" customHeight="1" x14ac:dyDescent="0.25"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5"/>
    </row>
    <row r="93" spans="2:16" ht="15" customHeight="1" x14ac:dyDescent="0.25"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5"/>
    </row>
    <row r="94" spans="2:16" ht="15" customHeight="1" x14ac:dyDescent="0.25"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5"/>
    </row>
    <row r="95" spans="2:16" ht="15" customHeight="1" x14ac:dyDescent="0.25"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5"/>
    </row>
    <row r="96" spans="2:16" ht="15" customHeight="1" x14ac:dyDescent="0.2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5"/>
    </row>
    <row r="97" spans="2:16" ht="15" customHeight="1" x14ac:dyDescent="0.2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5"/>
    </row>
    <row r="98" spans="2:16" ht="15" customHeight="1" x14ac:dyDescent="0.2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5"/>
    </row>
    <row r="99" spans="2:16" ht="15" customHeight="1" x14ac:dyDescent="0.25"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2025-05-23T04:55:58Z</dcterms:modified>
</cp:coreProperties>
</file>