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8" i="1"/>
  <c r="J19" i="1" s="1"/>
  <c r="D25" i="1" l="1"/>
  <c r="H18" i="1" l="1"/>
  <c r="I18" i="1"/>
  <c r="G18" i="1" l="1"/>
  <c r="F18" i="1" l="1"/>
  <c r="D18" i="1" l="1"/>
  <c r="E18" i="1" l="1"/>
  <c r="C23" i="1"/>
  <c r="D23" i="1" s="1"/>
  <c r="C25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<sst xmlns="http://schemas.openxmlformats.org/spreadsheetml/2006/main" count="217" uniqueCount="202">
  <si>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</si>
  <si>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</si>
  <si>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</si>
  <si>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</si>
  <si>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</si>
  <si>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</si>
  <si>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</si>
  <si>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</si>
  <si>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</si>
  <si>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</si>
  <si>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</si>
  <si>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</si>
  <si>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</si>
  <si>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</si>
  <si>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</si>
  <si>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</si>
  <si>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</si>
  <si>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</si>
  <si>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</si>
  <si>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</si>
  <si>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</si>
  <si>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</si>
  <si>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</si>
  <si>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</si>
  <si>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</si>
  <si>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</si>
  <si>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</si>
  <si>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</si>
  <si>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</si>
  <si>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</si>
  <si>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</si>
  <si>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</si>
  <si>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</si>
  <si>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</si>
  <si>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</si>
  <si>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</si>
  <si>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</si>
  <si>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</si>
  <si>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</si>
  <si>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</si>
  <si>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</si>
  <si>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</si>
  <si>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</si>
  <si>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</si>
  <si>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</si>
  <si>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</si>
  <si>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</si>
  <si>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</si>
  <si>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</si>
  <si>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</si>
  <si>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</si>
  <si>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</si>
  <si>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</si>
  <si>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</si>
  <si>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</si>
  <si>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</si>
  <si>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</si>
  <si>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</si>
  <si>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</si>
  <si>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</si>
  <si>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</si>
  <si>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</si>
  <si>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</si>
  <si>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</si>
  <si>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</si>
  <si>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</si>
  <si>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</si>
  <si>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</si>
  <si>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</si>
  <si>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</si>
  <si>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</si>
  <si>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</si>
  <si>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</si>
  <si>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</si>
  <si>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</si>
  <si>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</si>
  <si>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</si>
  <si>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</si>
  <si>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</si>
  <si>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</si>
  <si>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</si>
  <si>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</si>
  <si>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</si>
  <si>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</si>
  <si>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</si>
  <si>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</si>
  <si>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</si>
  <si>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</si>
  <si>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</si>
  <si>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</si>
  <si>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</si>
  <si>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</si>
  <si>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</si>
  <si>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</si>
  <si>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</si>
  <si>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</si>
  <si>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</si>
  <si>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</si>
  <si>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</si>
  <si>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</si>
  <si>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</si>
  <si>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</si>
  <si>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</si>
  <si>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</si>
  <si>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</si>
  <si>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</si>
  <si>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</si>
  <si>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</si>
  <si>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</si>
  <si>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</si>
  <si>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</si>
  <si>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</si>
  <si>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</si>
  <si>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</si>
  <si>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</si>
  <si>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</si>
  <si>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</si>
  <si>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</si>
  <si>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</si>
  <si>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</si>
  <si>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</si>
  <si>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</si>
  <si>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</si>
  <si>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</si>
  <si>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</si>
  <si>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</si>
  <si>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</si>
  <si>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</si>
  <si>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</si>
  <si>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</si>
  <si>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</si>
  <si>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</si>
  <si>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</si>
  <si>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</si>
  <si>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</si>
  <si>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</si>
  <si>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</si>
  <si>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</si>
  <si>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</si>
  <si>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</si>
  <si>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</si>
  <si>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</si>
  <si>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</si>
  <si>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</si>
  <si>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</si>
  <si>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</si>
  <si>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</si>
  <si>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</si>
  <si>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</si>
  <si>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</si>
  <si>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</si>
  <si>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</si>
  <si>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</si>
  <si>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</si>
  <si>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</si>
  <si>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</si>
  <si>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</si>
  <si>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</si>
  <si>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</si>
  <si>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</si>
  <si>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</si>
  <si>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</si>
  <si>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</si>
  <si>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</si>
  <si>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</si>
  <si>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</si>
  <si>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</si>
  <si>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</si>
  <si>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</si>
  <si>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</si>
  <si>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</si>
  <si>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</si>
  <si>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</si>
  <si>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</si>
  <si>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</si>
  <si>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</si>
  <si>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</si>
  <si>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</si>
  <si>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</si>
  <si>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</si>
  <si>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</si>
  <si>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</si>
  <si>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</si>
  <si>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</si>
  <si>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</si>
  <si>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김부진</t>
    <phoneticPr fontId="3" type="noConversion"/>
  </si>
  <si>
    <t>OBS</t>
    <phoneticPr fontId="3" type="noConversion"/>
  </si>
  <si>
    <t>W</t>
    <phoneticPr fontId="3" type="noConversion"/>
  </si>
  <si>
    <t>W</t>
    <phoneticPr fontId="3" type="noConversion"/>
  </si>
  <si>
    <t>TMT</t>
    <phoneticPr fontId="3" type="noConversion"/>
  </si>
  <si>
    <t>ENG</t>
    <phoneticPr fontId="3" type="noConversion"/>
  </si>
  <si>
    <t>BLG</t>
    <phoneticPr fontId="3" type="noConversion"/>
  </si>
  <si>
    <t>1) 방풍막 연결 (돔셔터 기능 확인중)</t>
    <phoneticPr fontId="3" type="noConversion"/>
  </si>
  <si>
    <t>MMA</t>
    <phoneticPr fontId="3" type="noConversion"/>
  </si>
  <si>
    <t>KAMP</t>
    <phoneticPr fontId="3" type="noConversion"/>
  </si>
  <si>
    <t>20s/34k 20s/22k 34s/25k 52s/24k</t>
    <phoneticPr fontId="3" type="noConversion"/>
  </si>
  <si>
    <t>20s/24k 27s/24k 35s/23k 55s/25k</t>
    <phoneticPr fontId="3" type="noConversion"/>
  </si>
  <si>
    <t>2) UT[17:24], [17:50] Dome Shutter Control창 Shutter값이 TCS에 AutoSync안되고 Disconnected되어 고정값이 표시</t>
    <phoneticPr fontId="3" type="noConversion"/>
  </si>
  <si>
    <t>M_013406-013407:T</t>
    <phoneticPr fontId="3" type="noConversion"/>
  </si>
  <si>
    <t xml:space="preserve"> [00:45]고습으로 중단후 대기중 돔플랫 촬영</t>
    <phoneticPr fontId="3" type="noConversion"/>
  </si>
  <si>
    <t>ALL</t>
    <phoneticPr fontId="3" type="noConversion"/>
  </si>
  <si>
    <t>3) [00:50] TCS GUI 와 Dome Shutter Control 두개의 창 상에 주요버튼들이 마우스로 클릭이 되지 않아, Tmux_all reset.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</si>
</sst>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76" sqref="F7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1" t="s">
        <v>0</v>
      </c>
      <c r="C2" s="1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2">
        <v>45740</v>
      </c>
      <c r="D3" s="143"/>
      <c r="E3" s="1"/>
      <c r="F3" s="1"/>
      <c r="G3" s="1"/>
      <c r="H3" s="1"/>
      <c r="I3" s="1"/>
      <c r="J3" s="1"/>
      <c r="K3" s="33" t="s">
        <v>2</v>
      </c>
      <c r="L3" s="144">
        <f>(P31-(P32+P33))/P31*100</f>
        <v>70.68403908794788</v>
      </c>
      <c r="M3" s="144"/>
      <c r="N3" s="33" t="s">
        <v>3</v>
      </c>
      <c r="O3" s="144">
        <f>(P31-P33)/P31*100</f>
        <v>100</v>
      </c>
      <c r="P3" s="144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1" t="s">
        <v>6</v>
      </c>
      <c r="C7" s="14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0.77083333333333337</v>
      </c>
      <c r="D9" s="119">
        <v>2.11</v>
      </c>
      <c r="E9" s="119">
        <v>13</v>
      </c>
      <c r="F9" s="119">
        <v>68</v>
      </c>
      <c r="G9" s="116" t="s">
        <v>187</v>
      </c>
      <c r="H9" s="119">
        <v>1.8</v>
      </c>
      <c r="I9" s="116">
        <v>20.2</v>
      </c>
      <c r="J9" s="12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9">
        <v>2.15</v>
      </c>
      <c r="E10" s="119">
        <v>10</v>
      </c>
      <c r="F10" s="119">
        <v>78</v>
      </c>
      <c r="G10" s="116" t="s">
        <v>188</v>
      </c>
      <c r="H10" s="119">
        <v>2</v>
      </c>
      <c r="I10" s="122"/>
      <c r="J10" s="12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0.1111111111111111</v>
      </c>
      <c r="D11" s="124"/>
      <c r="E11" s="124">
        <v>6.7</v>
      </c>
      <c r="F11" s="124">
        <v>89</v>
      </c>
      <c r="G11" s="116" t="s">
        <v>187</v>
      </c>
      <c r="H11" s="119">
        <v>2.8</v>
      </c>
      <c r="I11" s="125"/>
      <c r="J11" s="120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23.340277777777779</v>
      </c>
      <c r="D12" s="12">
        <f>AVERAGE(D9:D11)</f>
        <v>2.13</v>
      </c>
      <c r="E12" s="12">
        <f>AVERAGE(E9:E11)</f>
        <v>9.9</v>
      </c>
      <c r="F12" s="13">
        <f>AVERAGE(F9:F11)</f>
        <v>78.333333333333329</v>
      </c>
      <c r="G12" s="14"/>
      <c r="H12" s="15">
        <f>AVERAGE(H9:H11)</f>
        <v>2.1999999999999997</v>
      </c>
      <c r="I12" s="16"/>
      <c r="J12" s="17">
        <f>AVERAGE(J9:J11)</f>
        <v>1.3333333333333333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1" t="s">
        <v>25</v>
      </c>
      <c r="C14" s="1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175</v>
      </c>
      <c r="D16" s="116" t="s">
        <v>177</v>
      </c>
      <c r="E16" s="116" t="s">
        <v>189</v>
      </c>
      <c r="F16" s="116" t="s">
        <v>193</v>
      </c>
      <c r="G16" s="116" t="s">
        <v>194</v>
      </c>
      <c r="H16" s="116" t="s">
        <v>191</v>
      </c>
      <c r="I16" s="116" t="s">
        <v>200</v>
      </c>
      <c r="J16" s="116" t="s">
        <v>190</v>
      </c>
      <c r="K16" s="104"/>
      <c r="L16" s="104"/>
      <c r="M16" s="104"/>
      <c r="N16" s="104"/>
      <c r="O16" s="104"/>
      <c r="P16" s="116" t="s">
        <v>186</v>
      </c>
    </row>
    <row r="17" spans="1:16" s="76" customFormat="1" ht="14.1" customHeight="1" x14ac:dyDescent="0.25">
      <c r="A17" s="32"/>
      <c r="B17" s="22" t="s">
        <v>41</v>
      </c>
      <c r="C17" s="115">
        <v>0.70347222222222217</v>
      </c>
      <c r="D17" s="115">
        <v>0.7104166666666667</v>
      </c>
      <c r="E17" s="115">
        <v>0.72638888888888886</v>
      </c>
      <c r="F17" s="115">
        <v>0.75</v>
      </c>
      <c r="G17" s="115">
        <v>0.92013888888888884</v>
      </c>
      <c r="H17" s="115">
        <v>0.98263888888888884</v>
      </c>
      <c r="I17" s="115">
        <v>4.8611111111111112E-2</v>
      </c>
      <c r="J17" s="115">
        <v>0.10902777777777778</v>
      </c>
      <c r="K17" s="115"/>
      <c r="L17" s="115"/>
      <c r="M17" s="115"/>
      <c r="N17" s="115"/>
      <c r="O17" s="103"/>
      <c r="P17" s="115">
        <v>0.13194444444444445</v>
      </c>
    </row>
    <row r="18" spans="1:16" s="76" customFormat="1" ht="14.1" customHeight="1" x14ac:dyDescent="0.25">
      <c r="A18" s="32"/>
      <c r="B18" s="22" t="s">
        <v>42</v>
      </c>
      <c r="C18" s="116">
        <v>13235</v>
      </c>
      <c r="D18" s="116">
        <f>C18+1</f>
        <v>13236</v>
      </c>
      <c r="E18" s="116">
        <f t="shared" ref="E18:F18" si="0">D19+1</f>
        <v>13249</v>
      </c>
      <c r="F18" s="116">
        <f t="shared" si="0"/>
        <v>13263</v>
      </c>
      <c r="G18" s="116">
        <f>F19+1</f>
        <v>13340</v>
      </c>
      <c r="H18" s="116">
        <f>G19+1</f>
        <v>13380</v>
      </c>
      <c r="I18" s="116">
        <f>H19+1</f>
        <v>13410</v>
      </c>
      <c r="J18" s="116">
        <f>I19+1</f>
        <v>13474</v>
      </c>
      <c r="K18" s="103"/>
      <c r="L18" s="103"/>
      <c r="M18" s="103"/>
      <c r="N18" s="103"/>
      <c r="O18" s="103"/>
      <c r="P18" s="116">
        <f>MAX(C18:O19)+1</f>
        <v>13484</v>
      </c>
    </row>
    <row r="19" spans="1:16" s="76" customFormat="1" ht="14.1" customHeight="1" thickBot="1" x14ac:dyDescent="0.3">
      <c r="A19" s="32"/>
      <c r="B19" s="9" t="s">
        <v>43</v>
      </c>
      <c r="C19" s="81"/>
      <c r="D19" s="116">
        <v>13248</v>
      </c>
      <c r="E19" s="121">
        <v>13262</v>
      </c>
      <c r="F19" s="121">
        <v>13339</v>
      </c>
      <c r="G19" s="121">
        <v>13379</v>
      </c>
      <c r="H19" s="121">
        <v>13409</v>
      </c>
      <c r="I19" s="121">
        <f>I18+63</f>
        <v>13473</v>
      </c>
      <c r="J19" s="121">
        <f>J18+9</f>
        <v>13483</v>
      </c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13</v>
      </c>
      <c r="E20" s="86">
        <f t="shared" ref="E20:O20" si="1">IF(ISNUMBER(E18),E19-E18+1,"")</f>
        <v>14</v>
      </c>
      <c r="F20" s="86">
        <f t="shared" si="1"/>
        <v>77</v>
      </c>
      <c r="G20" s="86">
        <f t="shared" si="1"/>
        <v>40</v>
      </c>
      <c r="H20" s="86">
        <f t="shared" si="1"/>
        <v>30</v>
      </c>
      <c r="I20" s="86">
        <f t="shared" si="1"/>
        <v>64</v>
      </c>
      <c r="J20" s="86">
        <f t="shared" si="1"/>
        <v>10</v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2" t="s">
        <v>45</v>
      </c>
      <c r="C22" s="22" t="s">
        <v>21</v>
      </c>
      <c r="D22" s="22" t="s">
        <v>23</v>
      </c>
      <c r="E22" s="22" t="s">
        <v>46</v>
      </c>
      <c r="F22" s="153" t="s">
        <v>47</v>
      </c>
      <c r="G22" s="153"/>
      <c r="H22" s="153"/>
      <c r="I22" s="153"/>
      <c r="J22" s="22" t="s">
        <v>21</v>
      </c>
      <c r="K22" s="22" t="s">
        <v>23</v>
      </c>
      <c r="L22" s="22" t="s">
        <v>46</v>
      </c>
      <c r="M22" s="153" t="s">
        <v>47</v>
      </c>
      <c r="N22" s="153"/>
      <c r="O22" s="153"/>
      <c r="P22" s="153"/>
    </row>
    <row r="23" spans="1:16" ht="13.5" customHeight="1" x14ac:dyDescent="0.25">
      <c r="B23" s="152"/>
      <c r="C23" s="117">
        <f>D18+5</f>
        <v>13241</v>
      </c>
      <c r="D23" s="117">
        <f>C23+3</f>
        <v>13244</v>
      </c>
      <c r="E23" s="114" t="s">
        <v>180</v>
      </c>
      <c r="F23" s="151" t="s">
        <v>195</v>
      </c>
      <c r="G23" s="151"/>
      <c r="H23" s="151"/>
      <c r="I23" s="151"/>
      <c r="J23" s="118"/>
      <c r="K23" s="118"/>
      <c r="L23" s="116" t="s">
        <v>49</v>
      </c>
      <c r="M23" s="151" t="s">
        <v>183</v>
      </c>
      <c r="N23" s="151"/>
      <c r="O23" s="151"/>
      <c r="P23" s="151"/>
    </row>
    <row r="24" spans="1:16" ht="13.5" customHeight="1" x14ac:dyDescent="0.25">
      <c r="B24" s="152"/>
      <c r="C24" s="118"/>
      <c r="D24" s="118"/>
      <c r="E24" s="116" t="s">
        <v>176</v>
      </c>
      <c r="F24" s="151" t="s">
        <v>182</v>
      </c>
      <c r="G24" s="151"/>
      <c r="H24" s="151"/>
      <c r="I24" s="151"/>
      <c r="J24" s="118"/>
      <c r="K24" s="118"/>
      <c r="L24" s="116" t="s">
        <v>50</v>
      </c>
      <c r="M24" s="151" t="s">
        <v>178</v>
      </c>
      <c r="N24" s="151"/>
      <c r="O24" s="151"/>
      <c r="P24" s="151"/>
    </row>
    <row r="25" spans="1:16" ht="13.5" customHeight="1" x14ac:dyDescent="0.25">
      <c r="B25" s="152"/>
      <c r="C25" s="118">
        <f>D23+1</f>
        <v>13245</v>
      </c>
      <c r="D25" s="118">
        <f>C25+3</f>
        <v>13248</v>
      </c>
      <c r="E25" s="116" t="s">
        <v>184</v>
      </c>
      <c r="F25" s="151" t="s">
        <v>196</v>
      </c>
      <c r="G25" s="151"/>
      <c r="H25" s="151"/>
      <c r="I25" s="151"/>
      <c r="J25" s="118"/>
      <c r="K25" s="118"/>
      <c r="L25" s="116" t="s">
        <v>179</v>
      </c>
      <c r="M25" s="151" t="s">
        <v>182</v>
      </c>
      <c r="N25" s="151"/>
      <c r="O25" s="151"/>
      <c r="P25" s="151"/>
    </row>
    <row r="26" spans="1:16" ht="13.5" customHeight="1" x14ac:dyDescent="0.25">
      <c r="B26" s="152"/>
      <c r="C26" s="118"/>
      <c r="D26" s="118"/>
      <c r="E26" s="116" t="s">
        <v>49</v>
      </c>
      <c r="F26" s="151" t="s">
        <v>182</v>
      </c>
      <c r="G26" s="151"/>
      <c r="H26" s="151"/>
      <c r="I26" s="151"/>
      <c r="J26" s="118"/>
      <c r="K26" s="118"/>
      <c r="L26" s="116" t="s">
        <v>48</v>
      </c>
      <c r="M26" s="151" t="s">
        <v>178</v>
      </c>
      <c r="N26" s="151"/>
      <c r="O26" s="151"/>
      <c r="P26" s="151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41" t="s">
        <v>51</v>
      </c>
      <c r="C28" s="141"/>
      <c r="D28" s="14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0.17222222222222225</v>
      </c>
      <c r="D30" s="99"/>
      <c r="E30" s="99">
        <v>6.25E-2</v>
      </c>
      <c r="F30" s="99">
        <v>0.15486111111111112</v>
      </c>
      <c r="G30" s="99"/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0.38958333333333339</v>
      </c>
    </row>
    <row r="31" spans="1:16" ht="14.1" customHeight="1" x14ac:dyDescent="0.25">
      <c r="B31" s="23" t="s">
        <v>170</v>
      </c>
      <c r="C31" s="130">
        <v>0.17361111111111113</v>
      </c>
      <c r="D31" s="112"/>
      <c r="E31" s="129">
        <v>6.25E-2</v>
      </c>
      <c r="F31" s="129">
        <v>0.16666666666666666</v>
      </c>
      <c r="G31" s="129"/>
      <c r="H31" s="112"/>
      <c r="I31" s="112"/>
      <c r="J31" s="112"/>
      <c r="K31" s="129">
        <v>2.361111111111111E-2</v>
      </c>
      <c r="L31" s="112"/>
      <c r="M31" s="112"/>
      <c r="N31" s="112"/>
      <c r="O31" s="113"/>
      <c r="P31" s="91">
        <f>SUM(C31:N31)</f>
        <v>0.42638888888888893</v>
      </c>
    </row>
    <row r="32" spans="1:16" ht="14.1" customHeight="1" x14ac:dyDescent="0.25">
      <c r="B32" s="23" t="s">
        <v>66</v>
      </c>
      <c r="C32" s="126">
        <v>0.125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8"/>
      <c r="P32" s="91">
        <f>SUM(C32:N32)</f>
        <v>0.125</v>
      </c>
    </row>
    <row r="33" spans="2:16" ht="14.1" customHeight="1" thickBot="1" x14ac:dyDescent="0.3">
      <c r="B33" s="23" t="s">
        <v>67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4.8611111111111133E-2</v>
      </c>
      <c r="D34" s="106">
        <f t="shared" ref="D34:P34" si="2">D31-D32-D33</f>
        <v>0</v>
      </c>
      <c r="E34" s="106">
        <f t="shared" si="2"/>
        <v>6.25E-2</v>
      </c>
      <c r="F34" s="106">
        <f t="shared" si="2"/>
        <v>0.16666666666666666</v>
      </c>
      <c r="G34" s="106">
        <f t="shared" si="2"/>
        <v>0</v>
      </c>
      <c r="H34" s="106">
        <f t="shared" si="2"/>
        <v>0</v>
      </c>
      <c r="I34" s="106">
        <f t="shared" si="2"/>
        <v>0</v>
      </c>
      <c r="J34" s="106">
        <f t="shared" si="2"/>
        <v>0</v>
      </c>
      <c r="K34" s="106">
        <f t="shared" si="2"/>
        <v>2.361111111111111E-2</v>
      </c>
      <c r="L34" s="106">
        <f t="shared" si="2"/>
        <v>0</v>
      </c>
      <c r="M34" s="106">
        <f t="shared" si="2"/>
        <v>0</v>
      </c>
      <c r="N34" s="106">
        <f t="shared" si="2"/>
        <v>0</v>
      </c>
      <c r="O34" s="107"/>
      <c r="P34" s="108">
        <f t="shared" si="2"/>
        <v>0.30138888888888893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7" t="s">
        <v>68</v>
      </c>
      <c r="C36" s="154" t="s">
        <v>198</v>
      </c>
      <c r="D36" s="154"/>
      <c r="E36" s="155"/>
      <c r="F36" s="155"/>
      <c r="G36" s="154"/>
      <c r="H36" s="154"/>
      <c r="I36" s="154"/>
      <c r="J36" s="154"/>
      <c r="K36" s="154"/>
      <c r="L36" s="154"/>
      <c r="M36" s="154"/>
      <c r="N36" s="154"/>
      <c r="O36" s="154"/>
      <c r="P36" s="154"/>
    </row>
    <row r="37" spans="2:16" ht="18" customHeight="1" x14ac:dyDescent="0.25">
      <c r="B37" s="168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25">
      <c r="B38" s="168"/>
      <c r="C38" s="154" t="s">
        <v>181</v>
      </c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25">
      <c r="B39" s="168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</row>
    <row r="40" spans="2:16" ht="18" customHeight="1" x14ac:dyDescent="0.25">
      <c r="B40" s="168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25">
      <c r="B41" s="169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6" t="s">
        <v>69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" customHeight="1" x14ac:dyDescent="0.25">
      <c r="B44" s="208" t="s">
        <v>199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10"/>
    </row>
    <row r="45" spans="2:16" ht="14.1" customHeight="1" x14ac:dyDescent="0.25"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1"/>
    </row>
    <row r="46" spans="2:16" ht="14.1" customHeight="1" x14ac:dyDescent="0.25">
      <c r="B46" s="162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" customHeight="1" x14ac:dyDescent="0.25">
      <c r="B47" s="163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" customHeight="1" x14ac:dyDescent="0.25"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</row>
    <row r="49" spans="2:16" ht="14.1" customHeight="1" x14ac:dyDescent="0.25"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6"/>
    </row>
    <row r="50" spans="2:16" ht="14.1" customHeight="1" x14ac:dyDescent="0.25"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6"/>
    </row>
    <row r="51" spans="2:16" ht="14.1" customHeight="1" x14ac:dyDescent="0.25">
      <c r="B51" s="164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6"/>
    </row>
    <row r="52" spans="2:16" ht="14.1" customHeight="1" thickBot="1" x14ac:dyDescent="0.3">
      <c r="B52" s="183"/>
      <c r="C52" s="184"/>
      <c r="D52" s="165"/>
      <c r="E52" s="165"/>
      <c r="F52" s="165"/>
      <c r="G52" s="184"/>
      <c r="H52" s="184"/>
      <c r="I52" s="184"/>
      <c r="J52" s="184"/>
      <c r="K52" s="184"/>
      <c r="L52" s="184"/>
      <c r="M52" s="184"/>
      <c r="N52" s="184"/>
      <c r="O52" s="184"/>
      <c r="P52" s="185"/>
    </row>
    <row r="53" spans="2:16" ht="14.1" customHeight="1" thickTop="1" thickBot="1" x14ac:dyDescent="0.3">
      <c r="B53" s="186" t="s">
        <v>167</v>
      </c>
      <c r="C53" s="187"/>
      <c r="D53" s="98"/>
      <c r="E53" s="98"/>
      <c r="F53" s="98"/>
      <c r="G53" s="190"/>
      <c r="H53" s="191"/>
      <c r="I53" s="191"/>
      <c r="J53" s="191"/>
      <c r="K53" s="191"/>
      <c r="L53" s="191"/>
      <c r="M53" s="191"/>
      <c r="N53" s="191"/>
      <c r="O53" s="191"/>
      <c r="P53" s="192"/>
    </row>
    <row r="54" spans="2:16" ht="14.1" customHeight="1" thickTop="1" thickBot="1" x14ac:dyDescent="0.3">
      <c r="B54" s="188" t="s">
        <v>166</v>
      </c>
      <c r="C54" s="189"/>
      <c r="D54" s="189"/>
      <c r="E54" s="189"/>
      <c r="F54" s="98">
        <v>1057</v>
      </c>
      <c r="G54" s="193"/>
      <c r="H54" s="194"/>
      <c r="I54" s="194"/>
      <c r="J54" s="194"/>
      <c r="K54" s="194"/>
      <c r="L54" s="194"/>
      <c r="M54" s="194"/>
      <c r="N54" s="194"/>
      <c r="O54" s="194"/>
      <c r="P54" s="195"/>
    </row>
    <row r="55" spans="2:16" ht="13.5" customHeight="1" thickTop="1" x14ac:dyDescent="0.25"/>
    <row r="56" spans="2:16" ht="17.25" customHeight="1" x14ac:dyDescent="0.25">
      <c r="B56" s="170" t="s">
        <v>70</v>
      </c>
      <c r="C56" s="17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1" t="s">
        <v>71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3"/>
      <c r="N57" s="174" t="s">
        <v>72</v>
      </c>
      <c r="O57" s="172"/>
      <c r="P57" s="175"/>
    </row>
    <row r="58" spans="2:16" ht="17.100000000000001" customHeight="1" x14ac:dyDescent="0.25">
      <c r="B58" s="176" t="s">
        <v>73</v>
      </c>
      <c r="C58" s="177"/>
      <c r="D58" s="178"/>
      <c r="E58" s="176" t="s">
        <v>74</v>
      </c>
      <c r="F58" s="177"/>
      <c r="G58" s="178"/>
      <c r="H58" s="177" t="s">
        <v>75</v>
      </c>
      <c r="I58" s="177"/>
      <c r="J58" s="177"/>
      <c r="K58" s="179" t="s">
        <v>76</v>
      </c>
      <c r="L58" s="177"/>
      <c r="M58" s="180"/>
      <c r="N58" s="181"/>
      <c r="O58" s="177"/>
      <c r="P58" s="182"/>
    </row>
    <row r="59" spans="2:16" ht="20.100000000000001" customHeight="1" x14ac:dyDescent="0.25">
      <c r="B59" s="196" t="s">
        <v>77</v>
      </c>
      <c r="C59" s="197"/>
      <c r="D59" s="30" t="b">
        <v>1</v>
      </c>
      <c r="E59" s="196" t="s">
        <v>78</v>
      </c>
      <c r="F59" s="197"/>
      <c r="G59" s="30" t="b">
        <v>1</v>
      </c>
      <c r="H59" s="198" t="s">
        <v>79</v>
      </c>
      <c r="I59" s="197"/>
      <c r="J59" s="30" t="b">
        <v>1</v>
      </c>
      <c r="K59" s="198" t="s">
        <v>80</v>
      </c>
      <c r="L59" s="197"/>
      <c r="M59" s="30" t="b">
        <v>1</v>
      </c>
      <c r="N59" s="199" t="s">
        <v>81</v>
      </c>
      <c r="O59" s="197"/>
      <c r="P59" s="30" t="b">
        <v>1</v>
      </c>
    </row>
    <row r="60" spans="2:16" ht="20.100000000000001" customHeight="1" x14ac:dyDescent="0.25">
      <c r="B60" s="196" t="s">
        <v>82</v>
      </c>
      <c r="C60" s="197"/>
      <c r="D60" s="30" t="b">
        <v>1</v>
      </c>
      <c r="E60" s="196" t="s">
        <v>83</v>
      </c>
      <c r="F60" s="197"/>
      <c r="G60" s="30" t="b">
        <v>1</v>
      </c>
      <c r="H60" s="198" t="s">
        <v>84</v>
      </c>
      <c r="I60" s="197"/>
      <c r="J60" s="30" t="b">
        <v>1</v>
      </c>
      <c r="K60" s="198" t="s">
        <v>85</v>
      </c>
      <c r="L60" s="197"/>
      <c r="M60" s="30" t="b">
        <v>1</v>
      </c>
      <c r="N60" s="199" t="s">
        <v>86</v>
      </c>
      <c r="O60" s="197"/>
      <c r="P60" s="30" t="b">
        <v>1</v>
      </c>
    </row>
    <row r="61" spans="2:16" ht="20.100000000000001" customHeight="1" x14ac:dyDescent="0.25">
      <c r="B61" s="196" t="s">
        <v>87</v>
      </c>
      <c r="C61" s="197"/>
      <c r="D61" s="30" t="b">
        <v>1</v>
      </c>
      <c r="E61" s="196" t="s">
        <v>88</v>
      </c>
      <c r="F61" s="197"/>
      <c r="G61" s="30" t="b">
        <v>1</v>
      </c>
      <c r="H61" s="198" t="s">
        <v>89</v>
      </c>
      <c r="I61" s="197"/>
      <c r="J61" s="30" t="b">
        <v>1</v>
      </c>
      <c r="K61" s="198" t="s">
        <v>90</v>
      </c>
      <c r="L61" s="197"/>
      <c r="M61" s="30" t="b">
        <v>1</v>
      </c>
      <c r="N61" s="199" t="s">
        <v>91</v>
      </c>
      <c r="O61" s="197"/>
      <c r="P61" s="30" t="b">
        <v>1</v>
      </c>
    </row>
    <row r="62" spans="2:16" ht="20.100000000000001" customHeight="1" x14ac:dyDescent="0.25">
      <c r="B62" s="198" t="s">
        <v>89</v>
      </c>
      <c r="C62" s="197"/>
      <c r="D62" s="30" t="b">
        <v>1</v>
      </c>
      <c r="E62" s="196" t="s">
        <v>92</v>
      </c>
      <c r="F62" s="197"/>
      <c r="G62" s="30" t="b">
        <v>1</v>
      </c>
      <c r="H62" s="198" t="s">
        <v>93</v>
      </c>
      <c r="I62" s="197"/>
      <c r="J62" s="30" t="b">
        <v>0</v>
      </c>
      <c r="K62" s="198" t="s">
        <v>94</v>
      </c>
      <c r="L62" s="197"/>
      <c r="M62" s="30" t="b">
        <v>1</v>
      </c>
      <c r="N62" s="199" t="s">
        <v>84</v>
      </c>
      <c r="O62" s="197"/>
      <c r="P62" s="30" t="b">
        <v>1</v>
      </c>
    </row>
    <row r="63" spans="2:16" ht="20.100000000000001" customHeight="1" x14ac:dyDescent="0.25">
      <c r="B63" s="198" t="s">
        <v>95</v>
      </c>
      <c r="C63" s="197"/>
      <c r="D63" s="30" t="b">
        <v>1</v>
      </c>
      <c r="E63" s="196" t="s">
        <v>96</v>
      </c>
      <c r="F63" s="197"/>
      <c r="G63" s="30" t="b">
        <v>1</v>
      </c>
      <c r="H63" s="35"/>
      <c r="I63" s="36"/>
      <c r="J63" s="37"/>
      <c r="K63" s="198" t="s">
        <v>97</v>
      </c>
      <c r="L63" s="197"/>
      <c r="M63" s="30" t="b">
        <v>1</v>
      </c>
      <c r="N63" s="199" t="s">
        <v>165</v>
      </c>
      <c r="O63" s="197"/>
      <c r="P63" s="30" t="b">
        <v>1</v>
      </c>
    </row>
    <row r="64" spans="2:16" ht="20.100000000000001" customHeight="1" x14ac:dyDescent="0.25">
      <c r="B64" s="198" t="s">
        <v>98</v>
      </c>
      <c r="C64" s="197"/>
      <c r="D64" s="30" t="b">
        <v>0</v>
      </c>
      <c r="E64" s="196" t="s">
        <v>99</v>
      </c>
      <c r="F64" s="197"/>
      <c r="G64" s="30" t="b">
        <v>1</v>
      </c>
      <c r="H64" s="38"/>
      <c r="I64" s="39"/>
      <c r="J64" s="40"/>
      <c r="K64" s="206" t="s">
        <v>100</v>
      </c>
      <c r="L64" s="207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6" t="s">
        <v>163</v>
      </c>
      <c r="F65" s="197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0" t="s">
        <v>106</v>
      </c>
      <c r="C69" s="200"/>
      <c r="D69" s="48"/>
      <c r="E69" s="48"/>
      <c r="F69" s="202" t="s">
        <v>107</v>
      </c>
      <c r="G69" s="204" t="s">
        <v>108</v>
      </c>
      <c r="H69" s="48"/>
      <c r="I69" s="200" t="s">
        <v>109</v>
      </c>
      <c r="J69" s="200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1"/>
      <c r="C70" s="201"/>
      <c r="D70" s="52"/>
      <c r="E70" s="53"/>
      <c r="F70" s="203"/>
      <c r="G70" s="205"/>
      <c r="H70" s="54"/>
      <c r="I70" s="201"/>
      <c r="J70" s="201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0</v>
      </c>
      <c r="Q71" s="69"/>
    </row>
    <row r="72" spans="2:17" ht="20.100000000000001" customHeight="1" x14ac:dyDescent="0.25">
      <c r="B72" s="66" t="s">
        <v>118</v>
      </c>
      <c r="C72" s="87">
        <v>-153.06100000000001</v>
      </c>
      <c r="D72" s="215">
        <v>-155.34</v>
      </c>
      <c r="E72" s="74" t="s">
        <v>119</v>
      </c>
      <c r="F72" s="87">
        <v>22</v>
      </c>
      <c r="G72" s="211">
        <v>18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-133.667</v>
      </c>
      <c r="D73" s="215">
        <v>-135.006</v>
      </c>
      <c r="E73" s="75" t="s">
        <v>123</v>
      </c>
      <c r="F73" s="88">
        <v>32</v>
      </c>
      <c r="G73" s="212">
        <v>44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-209.84</v>
      </c>
      <c r="D74" s="215">
        <v>-211.416</v>
      </c>
      <c r="E74" s="75" t="s">
        <v>128</v>
      </c>
      <c r="F74" s="92">
        <v>10</v>
      </c>
      <c r="G74" s="213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-111.59</v>
      </c>
      <c r="D75" s="215">
        <v>-113.20699999999999</v>
      </c>
      <c r="E75" s="75" t="s">
        <v>133</v>
      </c>
      <c r="F75" s="92">
        <v>50</v>
      </c>
      <c r="G75" s="213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27.286999999999999</v>
      </c>
      <c r="D76" s="215">
        <v>24.911000000000001</v>
      </c>
      <c r="E76" s="75" t="s">
        <v>138</v>
      </c>
      <c r="F76" s="92">
        <v>30</v>
      </c>
      <c r="G76" s="213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31.954999999999998</v>
      </c>
      <c r="D77" s="215">
        <v>28.417999999999999</v>
      </c>
      <c r="E77" s="75" t="s">
        <v>143</v>
      </c>
      <c r="F77" s="92">
        <v>150</v>
      </c>
      <c r="G77" s="213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23.411000000000001</v>
      </c>
      <c r="D78" s="215">
        <v>21.55</v>
      </c>
      <c r="E78" s="75" t="s">
        <v>148</v>
      </c>
      <c r="F78" s="89"/>
      <c r="G78" s="214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24.184000000000001</v>
      </c>
      <c r="D79" s="215">
        <v>22.227</v>
      </c>
      <c r="E79" s="74" t="s">
        <v>153</v>
      </c>
      <c r="F79" s="87">
        <v>23</v>
      </c>
      <c r="G79" s="211">
        <v>12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3.6900000000000002E-5</v>
      </c>
      <c r="D80" s="216">
        <v>3.6199999999999999E-5</v>
      </c>
      <c r="E80" s="75" t="s">
        <v>158</v>
      </c>
      <c r="F80" s="88">
        <v>31.6</v>
      </c>
      <c r="G80" s="212">
        <v>70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5" t="s">
        <v>162</v>
      </c>
      <c r="C84" s="145"/>
    </row>
    <row r="85" spans="2:16" ht="15" customHeight="1" x14ac:dyDescent="0.25">
      <c r="B85" s="146" t="s">
        <v>192</v>
      </c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8"/>
    </row>
    <row r="86" spans="2:16" ht="15" customHeight="1" x14ac:dyDescent="0.25">
      <c r="B86" s="159" t="s">
        <v>197</v>
      </c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1"/>
    </row>
    <row r="87" spans="2:16" ht="15" customHeight="1" x14ac:dyDescent="0.25">
      <c r="B87" s="137" t="s">
        <v>201</v>
      </c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</row>
    <row r="88" spans="2:16" ht="15" customHeight="1" x14ac:dyDescent="0.25">
      <c r="B88" s="137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9"/>
    </row>
    <row r="89" spans="2:16" ht="15" customHeight="1" x14ac:dyDescent="0.25">
      <c r="B89" s="140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3"/>
    </row>
    <row r="90" spans="2:16" ht="15" customHeight="1" x14ac:dyDescent="0.25">
      <c r="B90" s="137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9"/>
    </row>
    <row r="91" spans="2:16" ht="15" customHeight="1" x14ac:dyDescent="0.25">
      <c r="B91" s="137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9"/>
    </row>
    <row r="92" spans="2:16" ht="15" customHeight="1" x14ac:dyDescent="0.25">
      <c r="B92" s="131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3"/>
    </row>
    <row r="93" spans="2:16" ht="15" customHeight="1" x14ac:dyDescent="0.25"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3"/>
    </row>
    <row r="94" spans="2:16" ht="15" customHeight="1" x14ac:dyDescent="0.25">
      <c r="B94" s="131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3"/>
    </row>
    <row r="95" spans="2:16" ht="15" customHeight="1" x14ac:dyDescent="0.25">
      <c r="B95" s="131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3"/>
    </row>
    <row r="96" spans="2:16" ht="15" customHeight="1" x14ac:dyDescent="0.25">
      <c r="B96" s="131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3"/>
    </row>
    <row r="97" spans="2:16" ht="15" customHeight="1" x14ac:dyDescent="0.25">
      <c r="B97" s="131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3"/>
    </row>
    <row r="98" spans="2:16" ht="15" customHeight="1" x14ac:dyDescent="0.25">
      <c r="B98" s="131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3"/>
    </row>
    <row r="99" spans="2:16" ht="15" customHeight="1" x14ac:dyDescent="0.25">
      <c r="B99" s="134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2025-03-25T03:15:09Z</dcterms:modified>
</cp:coreProperties>
</file>