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2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F19" i="1" l="1"/>
  <c r="G18" i="1" s="1"/>
  <c r="G19" i="1" s="1"/>
  <c r="D18" i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<sst xmlns="http://schemas.openxmlformats.org/spreadsheetml/2006/main" count="211" uniqueCount="190">
  <si>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</si>
  <si>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</si>
  <si>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</si>
  <si>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</si>
  <si>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</si>
  <si>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</si>
  <si>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</si>
  <si>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</si>
  <si>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</si>
  <si>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</si>
  <si>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</si>
  <si>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</si>
  <si>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</si>
  <si>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</si>
  <si>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</si>
  <si>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</si>
  <si>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</si>
  <si>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</si>
  <si>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</si>
  <si>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</si>
  <si>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</si>
  <si>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</si>
  <si>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</si>
  <si>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</si>
  <si>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</si>
  <si>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</si>
  <si>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</si>
  <si>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</si>
  <si>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</si>
  <si>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</si>
  <si>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</si>
  <si>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</si>
  <si>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</si>
  <si>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</si>
  <si>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</si>
  <si>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</si>
  <si>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</si>
  <si>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</si>
  <si>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</si>
  <si>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</si>
  <si>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</si>
  <si>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</si>
  <si>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</si>
  <si>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</si>
  <si>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</si>
  <si>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</si>
  <si>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</si>
  <si>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</si>
  <si>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</si>
  <si>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</si>
  <si>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</si>
  <si>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</si>
  <si>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</si>
  <si>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</si>
  <si>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</si>
  <si>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</si>
  <si>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</si>
  <si>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</si>
  <si>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</si>
  <si>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</si>
  <si>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</si>
  <si>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</si>
  <si>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</si>
  <si>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</si>
  <si>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</si>
  <si>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</si>
  <si>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</si>
  <si>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</si>
  <si>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</si>
  <si>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</si>
  <si>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</si>
  <si>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</si>
  <si>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</si>
  <si>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</si>
  <si>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</si>
  <si>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</si>
  <si>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</si>
  <si>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</si>
  <si>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</si>
  <si>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</si>
  <si>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</si>
  <si>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</si>
  <si>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</si>
  <si>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</si>
  <si>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</si>
  <si>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</si>
  <si>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</si>
  <si>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</si>
  <si>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</si>
  <si>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</si>
  <si>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</si>
  <si>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</si>
  <si>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</si>
  <si>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</si>
  <si>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</si>
  <si>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</si>
  <si>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</si>
  <si>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</si>
  <si>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</si>
  <si>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</si>
  <si>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</si>
  <si>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</si>
  <si>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</si>
  <si>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</si>
  <si>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</si>
  <si>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</si>
  <si>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</si>
  <si>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</si>
  <si>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</si>
  <si>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</si>
  <si>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</si>
  <si>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</si>
  <si>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</si>
  <si>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</si>
  <si>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</si>
  <si>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</si>
  <si>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</si>
  <si>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</si>
  <si>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</si>
  <si>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</si>
  <si>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</si>
  <si>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</si>
  <si>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</si>
  <si>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</si>
  <si>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</si>
  <si>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</si>
  <si>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</si>
  <si>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</si>
  <si>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</si>
  <si>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</si>
  <si>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</si>
  <si>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</si>
  <si>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</si>
  <si>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</si>
  <si>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</si>
  <si>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</si>
  <si>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</si>
  <si>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</si>
  <si>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</si>
  <si>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</si>
  <si>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</si>
  <si>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</si>
  <si>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</si>
  <si>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</si>
  <si>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</si>
  <si>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</si>
  <si>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</si>
  <si>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</si>
  <si>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</si>
  <si>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</si>
  <si>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</si>
  <si>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</si>
  <si>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</si>
  <si>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</si>
  <si>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</si>
  <si>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</si>
  <si>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</si>
  <si>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</si>
  <si>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</si>
  <si>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</si>
  <si>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</si>
  <si>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</si>
  <si>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</si>
  <si>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</si>
  <si>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</si>
  <si>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</si>
  <si>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</si>
  <si>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</si>
  <si>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</si>
  <si>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</si>
  <si>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</si>
  <si>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</si>
  <si>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</si>
  <si>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</si>
  <si>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</si>
  <si>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</si>
  <si>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</si>
  <si>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</si>
  <si>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</si>
  <si>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</si>
  <si>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</si>
  <si>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</si>
  <si>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1) 방풍막 제거</t>
    <phoneticPr fontId="3" type="noConversion"/>
  </si>
  <si>
    <t>김부진</t>
    <phoneticPr fontId="3" type="noConversion"/>
  </si>
  <si>
    <t>SITE-MMA</t>
    <phoneticPr fontId="3" type="noConversion"/>
  </si>
  <si>
    <t>SW</t>
    <phoneticPr fontId="3" type="noConversion"/>
  </si>
  <si>
    <t>SW</t>
    <phoneticPr fontId="3" type="noConversion"/>
  </si>
  <si>
    <t>TMT</t>
    <phoneticPr fontId="3" type="noConversion"/>
  </si>
  <si>
    <r>
      <rPr>
        <sz val="8"/>
        <color theme="1"/>
        <rFont val="맑은 고딕"/>
        <family val="2"/>
        <scheme val="minor"/>
      </rPr>
      <t xml:space="preserve"> 초저녁 구름으로 관측 대기중,  시작[18:55], 구름으로 중단후 대기[21:00], </t>
    </r>
    <r>
      <rPr>
        <sz val="8"/>
        <color rgb="FFFF0000"/>
        <rFont val="맑은 고딕"/>
        <family val="2"/>
        <scheme val="minor"/>
      </rPr>
      <t xml:space="preserve"> </t>
    </r>
    <r>
      <rPr>
        <sz val="8"/>
        <color theme="1"/>
        <rFont val="맑은 고딕"/>
        <family val="2"/>
        <scheme val="minor"/>
      </rPr>
      <t xml:space="preserve">재개[00:15], </t>
    </r>
    <r>
      <rPr>
        <sz val="8"/>
        <color rgb="FFFF0000"/>
        <rFont val="맑은 고딕"/>
        <family val="2"/>
        <scheme val="minor"/>
      </rPr>
      <t xml:space="preserve"> </t>
    </r>
    <phoneticPr fontId="3" type="noConversion"/>
  </si>
  <si>
    <r>
      <t xml:space="preserve">2) 오늘은 관측후 돔셔터 닫을때 소음 </t>
    </r>
    <r>
      <rPr>
        <b/>
        <u/>
        <sz val="8"/>
        <rFont val="맑은 고딕"/>
        <family val="2"/>
      </rPr>
      <t>없었습니다</t>
    </r>
    <r>
      <rPr>
        <sz val="8"/>
        <rFont val="맑은 고딕"/>
        <family val="2"/>
      </rPr>
      <t xml:space="preserve">.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</si>
</sst>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60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  <font>
      <b/>
      <u/>
      <sz val="8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84" fontId="45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7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8" fillId="2" borderId="1" xfId="0" applyNumberFormat="1" applyFont="1" applyFill="1" applyBorder="1" applyAlignment="1" applyProtection="1">
      <alignment horizontal="center" vertical="center"/>
      <protection locked="0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183" fontId="58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71" zoomScale="140" zoomScaleNormal="140" workbookViewId="0">
      <selection activeCell="G82" sqref="G82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8" t="s">
        <v>0</v>
      </c>
      <c r="C2" s="19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9">
        <v>45631</v>
      </c>
      <c r="D3" s="200"/>
      <c r="E3" s="1"/>
      <c r="F3" s="1"/>
      <c r="G3" s="1"/>
      <c r="H3" s="1"/>
      <c r="I3" s="1"/>
      <c r="J3" s="1"/>
      <c r="K3" s="35" t="s">
        <v>2</v>
      </c>
      <c r="L3" s="201">
        <f>(P31-(P32+P33))/P31*100</f>
        <v>57.142857142857139</v>
      </c>
      <c r="M3" s="201"/>
      <c r="N3" s="35" t="s">
        <v>3</v>
      </c>
      <c r="O3" s="201">
        <f>(P31-P33)/P31*100</f>
        <v>100</v>
      </c>
      <c r="P3" s="201"/>
    </row>
    <row r="4" spans="2:16" ht="14.25" customHeight="1" x14ac:dyDescent="0.25">
      <c r="B4" s="2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8" t="s">
        <v>6</v>
      </c>
      <c r="C7" s="19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25">
        <v>0.7909722222222223</v>
      </c>
      <c r="D9" s="128">
        <v>1.6539999999999999</v>
      </c>
      <c r="E9" s="128">
        <v>11</v>
      </c>
      <c r="F9" s="128">
        <v>46</v>
      </c>
      <c r="G9" s="127" t="s">
        <v>185</v>
      </c>
      <c r="H9" s="128">
        <v>2.9</v>
      </c>
      <c r="I9" s="127">
        <v>23.7</v>
      </c>
      <c r="J9" s="129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38">
        <v>0.92361111111111116</v>
      </c>
      <c r="D10" s="139"/>
      <c r="E10" s="139">
        <v>8</v>
      </c>
      <c r="F10" s="139">
        <v>63</v>
      </c>
      <c r="G10" s="123" t="s">
        <v>185</v>
      </c>
      <c r="H10" s="139">
        <v>4</v>
      </c>
      <c r="I10" s="140"/>
      <c r="J10" s="141">
        <f>IF(L10, 1, 0) + IF(M10, 2, 0) + IF(N10, 4, 0) + IF(O10, 8, 0) + IF(P10, 16, 0)</f>
        <v>9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1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9">
        <v>7.9861111111111105E-2</v>
      </c>
      <c r="D11" s="220">
        <v>1.8</v>
      </c>
      <c r="E11" s="220">
        <v>7</v>
      </c>
      <c r="F11" s="220">
        <v>65</v>
      </c>
      <c r="G11" s="123" t="s">
        <v>186</v>
      </c>
      <c r="H11" s="139">
        <v>1.1000000000000001</v>
      </c>
      <c r="I11" s="221"/>
      <c r="J11" s="141">
        <f>IF(L11, 1, 0) + IF(M11, 2, 0) + IF(N11, 4, 0) + IF(O11, 8, 0) + IF(P11, 16, 0)</f>
        <v>1</v>
      </c>
      <c r="K11" s="81" t="b">
        <v>0</v>
      </c>
      <c r="L11" s="81" t="b">
        <v>1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23.288888888888888</v>
      </c>
      <c r="D12" s="12">
        <f>AVERAGE(D9:D11)</f>
        <v>1.7269999999999999</v>
      </c>
      <c r="E12" s="12">
        <f>AVERAGE(E9:E11)</f>
        <v>8.6666666666666661</v>
      </c>
      <c r="F12" s="13">
        <f>AVERAGE(F9:F11)</f>
        <v>58</v>
      </c>
      <c r="G12" s="14"/>
      <c r="H12" s="15">
        <f>AVERAGE(H9:H11)</f>
        <v>2.6666666666666665</v>
      </c>
      <c r="I12" s="16"/>
      <c r="J12" s="17">
        <f>AVERAGE(J9:J11)</f>
        <v>3.6666666666666665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8" t="s">
        <v>25</v>
      </c>
      <c r="C14" s="19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4" t="s">
        <v>176</v>
      </c>
      <c r="D16" s="126" t="s">
        <v>178</v>
      </c>
      <c r="E16" s="126" t="s">
        <v>184</v>
      </c>
      <c r="F16" s="126" t="s">
        <v>187</v>
      </c>
      <c r="G16" s="126" t="s">
        <v>178</v>
      </c>
      <c r="H16" s="126"/>
      <c r="I16" s="100"/>
      <c r="J16" s="100"/>
      <c r="K16" s="100"/>
      <c r="L16" s="100"/>
      <c r="M16" s="100"/>
      <c r="N16" s="100"/>
      <c r="O16" s="100"/>
      <c r="P16" s="126" t="s">
        <v>41</v>
      </c>
    </row>
    <row r="17" spans="2:16" ht="14.1" customHeight="1" x14ac:dyDescent="0.25">
      <c r="B17" s="24" t="s">
        <v>42</v>
      </c>
      <c r="C17" s="125">
        <v>0.70624999999999993</v>
      </c>
      <c r="D17" s="125">
        <v>0.70833333333333337</v>
      </c>
      <c r="E17" s="137">
        <v>0.78819444444444453</v>
      </c>
      <c r="F17" s="137">
        <v>8.3333333333333329E-2</v>
      </c>
      <c r="G17" s="137">
        <v>0.10416666666666667</v>
      </c>
      <c r="H17" s="101"/>
      <c r="I17" s="101"/>
      <c r="J17" s="101"/>
      <c r="K17" s="101"/>
      <c r="L17" s="101"/>
      <c r="M17" s="101"/>
      <c r="N17" s="101"/>
      <c r="O17" s="101"/>
      <c r="P17" s="137">
        <v>0.10902777777777778</v>
      </c>
    </row>
    <row r="18" spans="2:16" ht="14.1" customHeight="1" x14ac:dyDescent="0.25">
      <c r="B18" s="24" t="s">
        <v>43</v>
      </c>
      <c r="C18" s="126">
        <v>58524</v>
      </c>
      <c r="D18" s="126">
        <f>C18+1</f>
        <v>58525</v>
      </c>
      <c r="E18" s="126">
        <f>D19+1</f>
        <v>58530</v>
      </c>
      <c r="F18" s="126">
        <f>E19+1</f>
        <v>58602</v>
      </c>
      <c r="G18" s="126">
        <f>F19+1</f>
        <v>58614</v>
      </c>
      <c r="H18" s="126"/>
      <c r="I18" s="100"/>
      <c r="J18" s="100"/>
      <c r="K18" s="100"/>
      <c r="L18" s="101"/>
      <c r="M18" s="101"/>
      <c r="N18" s="101"/>
      <c r="O18" s="101"/>
      <c r="P18" s="126">
        <f>MAX(C18:O19)+1</f>
        <v>58619</v>
      </c>
    </row>
    <row r="19" spans="2:16" ht="14.1" customHeight="1" thickBot="1" x14ac:dyDescent="0.3">
      <c r="B19" s="9" t="s">
        <v>44</v>
      </c>
      <c r="C19" s="83"/>
      <c r="D19" s="126">
        <v>58529</v>
      </c>
      <c r="E19" s="130">
        <v>58601</v>
      </c>
      <c r="F19" s="130">
        <f>F18+11</f>
        <v>58613</v>
      </c>
      <c r="G19" s="130">
        <f>G18+4</f>
        <v>58618</v>
      </c>
      <c r="H19" s="130"/>
      <c r="I19" s="108"/>
      <c r="J19" s="109"/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5</v>
      </c>
      <c r="E20" s="89">
        <f t="shared" ref="E20:O20" si="0">IF(ISNUMBER(E18),E19-E18+1,"")</f>
        <v>72</v>
      </c>
      <c r="F20" s="89">
        <f t="shared" si="0"/>
        <v>12</v>
      </c>
      <c r="G20" s="89">
        <f t="shared" si="0"/>
        <v>5</v>
      </c>
      <c r="H20" s="102" t="str">
        <f t="shared" si="0"/>
        <v/>
      </c>
      <c r="I20" s="89" t="str">
        <f t="shared" si="0"/>
        <v/>
      </c>
      <c r="J20" s="89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10" t="s">
        <v>46</v>
      </c>
      <c r="C22" s="24" t="s">
        <v>21</v>
      </c>
      <c r="D22" s="24" t="s">
        <v>23</v>
      </c>
      <c r="E22" s="24" t="s">
        <v>47</v>
      </c>
      <c r="F22" s="211" t="s">
        <v>48</v>
      </c>
      <c r="G22" s="211"/>
      <c r="H22" s="211"/>
      <c r="I22" s="211"/>
      <c r="J22" s="24" t="s">
        <v>21</v>
      </c>
      <c r="K22" s="24" t="s">
        <v>23</v>
      </c>
      <c r="L22" s="24" t="s">
        <v>47</v>
      </c>
      <c r="M22" s="211" t="s">
        <v>48</v>
      </c>
      <c r="N22" s="211"/>
      <c r="O22" s="211"/>
      <c r="P22" s="211"/>
    </row>
    <row r="23" spans="2:16" ht="13.5" customHeight="1" x14ac:dyDescent="0.25">
      <c r="B23" s="210"/>
      <c r="C23" s="135"/>
      <c r="D23" s="135"/>
      <c r="E23" s="122" t="s">
        <v>181</v>
      </c>
      <c r="F23" s="209" t="s">
        <v>179</v>
      </c>
      <c r="G23" s="209"/>
      <c r="H23" s="209"/>
      <c r="I23" s="209"/>
      <c r="J23" s="134"/>
      <c r="K23" s="134"/>
      <c r="L23" s="123" t="s">
        <v>50</v>
      </c>
      <c r="M23" s="209" t="s">
        <v>179</v>
      </c>
      <c r="N23" s="209"/>
      <c r="O23" s="209"/>
      <c r="P23" s="209"/>
    </row>
    <row r="24" spans="2:16" ht="13.5" customHeight="1" x14ac:dyDescent="0.25">
      <c r="B24" s="210"/>
      <c r="C24" s="136"/>
      <c r="D24" s="136"/>
      <c r="E24" s="123" t="s">
        <v>177</v>
      </c>
      <c r="F24" s="209" t="s">
        <v>179</v>
      </c>
      <c r="G24" s="209"/>
      <c r="H24" s="209"/>
      <c r="I24" s="209"/>
      <c r="J24" s="134"/>
      <c r="K24" s="134"/>
      <c r="L24" s="123" t="s">
        <v>51</v>
      </c>
      <c r="M24" s="209" t="s">
        <v>179</v>
      </c>
      <c r="N24" s="209"/>
      <c r="O24" s="209"/>
      <c r="P24" s="209"/>
    </row>
    <row r="25" spans="2:16" ht="13.5" customHeight="1" x14ac:dyDescent="0.25">
      <c r="B25" s="210"/>
      <c r="C25" s="136"/>
      <c r="D25" s="136"/>
      <c r="E25" s="123" t="s">
        <v>51</v>
      </c>
      <c r="F25" s="209" t="s">
        <v>179</v>
      </c>
      <c r="G25" s="209"/>
      <c r="H25" s="209"/>
      <c r="I25" s="209"/>
      <c r="J25" s="134"/>
      <c r="K25" s="134"/>
      <c r="L25" s="123" t="s">
        <v>180</v>
      </c>
      <c r="M25" s="209" t="s">
        <v>179</v>
      </c>
      <c r="N25" s="209"/>
      <c r="O25" s="209"/>
      <c r="P25" s="209"/>
    </row>
    <row r="26" spans="2:16" ht="13.5" customHeight="1" x14ac:dyDescent="0.25">
      <c r="B26" s="210"/>
      <c r="C26" s="136"/>
      <c r="D26" s="136"/>
      <c r="E26" s="123" t="s">
        <v>50</v>
      </c>
      <c r="F26" s="209" t="s">
        <v>179</v>
      </c>
      <c r="G26" s="209"/>
      <c r="H26" s="209"/>
      <c r="I26" s="209"/>
      <c r="J26" s="134"/>
      <c r="K26" s="134"/>
      <c r="L26" s="123" t="s">
        <v>49</v>
      </c>
      <c r="M26" s="209" t="s">
        <v>179</v>
      </c>
      <c r="N26" s="209"/>
      <c r="O26" s="209"/>
      <c r="P26" s="209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8" t="s">
        <v>52</v>
      </c>
      <c r="C28" s="198"/>
      <c r="D28" s="19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1"/>
      <c r="D30" s="110"/>
      <c r="E30" s="110"/>
      <c r="F30" s="110"/>
      <c r="G30" s="110"/>
      <c r="H30" s="110"/>
      <c r="I30" s="110"/>
      <c r="J30" s="110"/>
      <c r="K30" s="112"/>
      <c r="L30" s="110"/>
      <c r="M30" s="110">
        <v>0.27361111111111108</v>
      </c>
      <c r="N30" s="110"/>
      <c r="O30" s="110"/>
      <c r="P30" s="94">
        <f>SUM(C30:J30,L30:N30)</f>
        <v>0.27361111111111108</v>
      </c>
    </row>
    <row r="31" spans="2:16" ht="14.1" customHeight="1" x14ac:dyDescent="0.25">
      <c r="B31" s="25" t="s">
        <v>171</v>
      </c>
      <c r="C31" s="113"/>
      <c r="D31" s="114"/>
      <c r="E31" s="131"/>
      <c r="F31" s="114">
        <v>0.2951388888888889</v>
      </c>
      <c r="G31" s="132"/>
      <c r="H31" s="132"/>
      <c r="I31" s="132"/>
      <c r="J31" s="132"/>
      <c r="K31" s="114">
        <v>2.0833333333333332E-2</v>
      </c>
      <c r="L31" s="132"/>
      <c r="M31" s="132"/>
      <c r="N31" s="114"/>
      <c r="O31" s="115"/>
      <c r="P31" s="94">
        <f>SUM(C31:N31)</f>
        <v>0.31597222222222221</v>
      </c>
    </row>
    <row r="32" spans="2:16" ht="14.1" customHeight="1" x14ac:dyDescent="0.25">
      <c r="B32" s="25" t="s">
        <v>67</v>
      </c>
      <c r="C32" s="116"/>
      <c r="D32" s="117"/>
      <c r="E32" s="117"/>
      <c r="F32" s="133">
        <v>0.13541666666666666</v>
      </c>
      <c r="G32" s="117"/>
      <c r="H32" s="117"/>
      <c r="I32" s="117"/>
      <c r="J32" s="117"/>
      <c r="K32" s="117"/>
      <c r="L32" s="117"/>
      <c r="M32" s="117"/>
      <c r="N32" s="117"/>
      <c r="O32" s="118"/>
      <c r="P32" s="94">
        <f>SUM(C32:N32)</f>
        <v>0.13541666666666666</v>
      </c>
    </row>
    <row r="33" spans="2:16" ht="14.1" customHeight="1" thickBot="1" x14ac:dyDescent="0.3">
      <c r="B33" s="25" t="s">
        <v>68</v>
      </c>
      <c r="C33" s="119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1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1">D31-D32-D33</f>
        <v>0</v>
      </c>
      <c r="E34" s="84">
        <f t="shared" si="1"/>
        <v>0</v>
      </c>
      <c r="F34" s="84">
        <f t="shared" si="1"/>
        <v>0.15972222222222224</v>
      </c>
      <c r="G34" s="84">
        <f t="shared" si="1"/>
        <v>0</v>
      </c>
      <c r="H34" s="84">
        <f t="shared" si="1"/>
        <v>0</v>
      </c>
      <c r="I34" s="84">
        <f t="shared" si="1"/>
        <v>0</v>
      </c>
      <c r="J34" s="84">
        <f t="shared" si="1"/>
        <v>0</v>
      </c>
      <c r="K34" s="84">
        <f t="shared" si="1"/>
        <v>2.0833333333333332E-2</v>
      </c>
      <c r="L34" s="84">
        <f t="shared" si="1"/>
        <v>0</v>
      </c>
      <c r="M34" s="84">
        <f t="shared" si="1"/>
        <v>0</v>
      </c>
      <c r="N34" s="84">
        <f t="shared" si="1"/>
        <v>0</v>
      </c>
      <c r="O34" s="98"/>
      <c r="P34" s="99">
        <f t="shared" si="1"/>
        <v>0.18055555555555555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94" t="s">
        <v>69</v>
      </c>
      <c r="C36" s="192"/>
      <c r="D36" s="192"/>
      <c r="E36" s="197"/>
      <c r="F36" s="197"/>
      <c r="G36" s="192"/>
      <c r="H36" s="192"/>
      <c r="I36" s="192"/>
      <c r="J36" s="192"/>
      <c r="K36" s="192"/>
      <c r="L36" s="192"/>
      <c r="M36" s="192"/>
      <c r="N36" s="192"/>
      <c r="O36" s="192"/>
      <c r="P36" s="192"/>
    </row>
    <row r="37" spans="2:16" ht="18" customHeight="1" x14ac:dyDescent="0.25">
      <c r="B37" s="195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2:16" ht="18" customHeight="1" x14ac:dyDescent="0.25">
      <c r="B38" s="195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</row>
    <row r="39" spans="2:16" ht="18" customHeight="1" x14ac:dyDescent="0.25">
      <c r="B39" s="195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</row>
    <row r="40" spans="2:16" ht="18" customHeight="1" x14ac:dyDescent="0.25">
      <c r="B40" s="195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</row>
    <row r="41" spans="2:16" ht="18" customHeight="1" x14ac:dyDescent="0.25">
      <c r="B41" s="196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3" t="s">
        <v>70</v>
      </c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5"/>
    </row>
    <row r="44" spans="2:16" ht="14.1" customHeight="1" x14ac:dyDescent="0.25">
      <c r="B44" s="186" t="s">
        <v>188</v>
      </c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8"/>
    </row>
    <row r="45" spans="2:16" ht="14.1" customHeight="1" x14ac:dyDescent="0.25"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9"/>
    </row>
    <row r="46" spans="2:16" ht="14.1" customHeight="1" x14ac:dyDescent="0.25">
      <c r="B46" s="167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9"/>
    </row>
    <row r="47" spans="2:16" ht="14.1" customHeight="1" x14ac:dyDescent="0.25">
      <c r="B47" s="189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1"/>
    </row>
    <row r="48" spans="2:16" ht="14.1" customHeight="1" x14ac:dyDescent="0.25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25">
      <c r="B49" s="167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9"/>
    </row>
    <row r="50" spans="2:16" ht="14.1" customHeight="1" x14ac:dyDescent="0.25"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9"/>
    </row>
    <row r="51" spans="2:16" ht="14.1" customHeight="1" x14ac:dyDescent="0.25"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9"/>
    </row>
    <row r="52" spans="2:16" ht="14.1" customHeight="1" thickBot="1" x14ac:dyDescent="0.3">
      <c r="B52" s="170"/>
      <c r="C52" s="171"/>
      <c r="D52" s="168"/>
      <c r="E52" s="168"/>
      <c r="F52" s="168"/>
      <c r="G52" s="171"/>
      <c r="H52" s="171"/>
      <c r="I52" s="171"/>
      <c r="J52" s="171"/>
      <c r="K52" s="171"/>
      <c r="L52" s="171"/>
      <c r="M52" s="171"/>
      <c r="N52" s="171"/>
      <c r="O52" s="171"/>
      <c r="P52" s="172"/>
    </row>
    <row r="53" spans="2:16" ht="14.1" customHeight="1" thickTop="1" thickBot="1" x14ac:dyDescent="0.3">
      <c r="B53" s="173" t="s">
        <v>168</v>
      </c>
      <c r="C53" s="174"/>
      <c r="D53" s="106"/>
      <c r="E53" s="106"/>
      <c r="F53" s="106"/>
      <c r="G53" s="177"/>
      <c r="H53" s="178"/>
      <c r="I53" s="178"/>
      <c r="J53" s="178"/>
      <c r="K53" s="178"/>
      <c r="L53" s="178"/>
      <c r="M53" s="178"/>
      <c r="N53" s="178"/>
      <c r="O53" s="178"/>
      <c r="P53" s="179"/>
    </row>
    <row r="54" spans="2:16" ht="14.1" customHeight="1" thickTop="1" thickBot="1" x14ac:dyDescent="0.3">
      <c r="B54" s="175" t="s">
        <v>167</v>
      </c>
      <c r="C54" s="176"/>
      <c r="D54" s="176"/>
      <c r="E54" s="176"/>
      <c r="F54" s="107"/>
      <c r="G54" s="180"/>
      <c r="H54" s="181"/>
      <c r="I54" s="181"/>
      <c r="J54" s="181"/>
      <c r="K54" s="181"/>
      <c r="L54" s="181"/>
      <c r="M54" s="181"/>
      <c r="N54" s="181"/>
      <c r="O54" s="181"/>
      <c r="P54" s="182"/>
    </row>
    <row r="55" spans="2:16" ht="13.5" customHeight="1" thickTop="1" x14ac:dyDescent="0.25"/>
    <row r="56" spans="2:16" ht="17.25" customHeight="1" x14ac:dyDescent="0.25">
      <c r="B56" s="154" t="s">
        <v>71</v>
      </c>
      <c r="C56" s="154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5" t="s">
        <v>72</v>
      </c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7"/>
      <c r="N57" s="158" t="s">
        <v>73</v>
      </c>
      <c r="O57" s="156"/>
      <c r="P57" s="159"/>
    </row>
    <row r="58" spans="2:16" ht="17.100000000000001" customHeight="1" x14ac:dyDescent="0.25">
      <c r="B58" s="160" t="s">
        <v>74</v>
      </c>
      <c r="C58" s="161"/>
      <c r="D58" s="162"/>
      <c r="E58" s="160" t="s">
        <v>75</v>
      </c>
      <c r="F58" s="161"/>
      <c r="G58" s="162"/>
      <c r="H58" s="161" t="s">
        <v>76</v>
      </c>
      <c r="I58" s="161"/>
      <c r="J58" s="161"/>
      <c r="K58" s="163" t="s">
        <v>77</v>
      </c>
      <c r="L58" s="161"/>
      <c r="M58" s="164"/>
      <c r="N58" s="165"/>
      <c r="O58" s="161"/>
      <c r="P58" s="166"/>
    </row>
    <row r="59" spans="2:16" ht="20.100000000000001" customHeight="1" x14ac:dyDescent="0.25">
      <c r="B59" s="142" t="s">
        <v>78</v>
      </c>
      <c r="C59" s="143"/>
      <c r="D59" s="32" t="b">
        <v>1</v>
      </c>
      <c r="E59" s="142" t="s">
        <v>79</v>
      </c>
      <c r="F59" s="143"/>
      <c r="G59" s="32" t="b">
        <v>1</v>
      </c>
      <c r="H59" s="150" t="s">
        <v>80</v>
      </c>
      <c r="I59" s="143"/>
      <c r="J59" s="32" t="b">
        <v>1</v>
      </c>
      <c r="K59" s="150" t="s">
        <v>81</v>
      </c>
      <c r="L59" s="143"/>
      <c r="M59" s="32" t="b">
        <v>1</v>
      </c>
      <c r="N59" s="151" t="s">
        <v>82</v>
      </c>
      <c r="O59" s="143"/>
      <c r="P59" s="32" t="b">
        <v>1</v>
      </c>
    </row>
    <row r="60" spans="2:16" ht="20.100000000000001" customHeight="1" x14ac:dyDescent="0.25">
      <c r="B60" s="142" t="s">
        <v>83</v>
      </c>
      <c r="C60" s="143"/>
      <c r="D60" s="32" t="b">
        <v>1</v>
      </c>
      <c r="E60" s="142" t="s">
        <v>84</v>
      </c>
      <c r="F60" s="143"/>
      <c r="G60" s="32" t="b">
        <v>1</v>
      </c>
      <c r="H60" s="150" t="s">
        <v>85</v>
      </c>
      <c r="I60" s="143"/>
      <c r="J60" s="32" t="b">
        <v>1</v>
      </c>
      <c r="K60" s="150" t="s">
        <v>86</v>
      </c>
      <c r="L60" s="143"/>
      <c r="M60" s="32" t="b">
        <v>1</v>
      </c>
      <c r="N60" s="151" t="s">
        <v>87</v>
      </c>
      <c r="O60" s="143"/>
      <c r="P60" s="32" t="b">
        <v>1</v>
      </c>
    </row>
    <row r="61" spans="2:16" ht="20.100000000000001" customHeight="1" x14ac:dyDescent="0.25">
      <c r="B61" s="142" t="s">
        <v>88</v>
      </c>
      <c r="C61" s="143"/>
      <c r="D61" s="32" t="b">
        <v>1</v>
      </c>
      <c r="E61" s="142" t="s">
        <v>89</v>
      </c>
      <c r="F61" s="143"/>
      <c r="G61" s="32" t="b">
        <v>0</v>
      </c>
      <c r="H61" s="150" t="s">
        <v>90</v>
      </c>
      <c r="I61" s="143"/>
      <c r="J61" s="32" t="b">
        <v>1</v>
      </c>
      <c r="K61" s="150" t="s">
        <v>91</v>
      </c>
      <c r="L61" s="143"/>
      <c r="M61" s="32" t="b">
        <v>1</v>
      </c>
      <c r="N61" s="151" t="s">
        <v>92</v>
      </c>
      <c r="O61" s="143"/>
      <c r="P61" s="32" t="b">
        <v>1</v>
      </c>
    </row>
    <row r="62" spans="2:16" ht="20.100000000000001" customHeight="1" x14ac:dyDescent="0.25">
      <c r="B62" s="150" t="s">
        <v>90</v>
      </c>
      <c r="C62" s="143"/>
      <c r="D62" s="32" t="b">
        <v>1</v>
      </c>
      <c r="E62" s="142" t="s">
        <v>93</v>
      </c>
      <c r="F62" s="143"/>
      <c r="G62" s="32" t="b">
        <v>1</v>
      </c>
      <c r="H62" s="150" t="s">
        <v>94</v>
      </c>
      <c r="I62" s="143"/>
      <c r="J62" s="32" t="b">
        <v>0</v>
      </c>
      <c r="K62" s="150" t="s">
        <v>95</v>
      </c>
      <c r="L62" s="143"/>
      <c r="M62" s="32" t="b">
        <v>1</v>
      </c>
      <c r="N62" s="151" t="s">
        <v>85</v>
      </c>
      <c r="O62" s="143"/>
      <c r="P62" s="32" t="b">
        <v>1</v>
      </c>
    </row>
    <row r="63" spans="2:16" ht="20.100000000000001" customHeight="1" x14ac:dyDescent="0.25">
      <c r="B63" s="150" t="s">
        <v>96</v>
      </c>
      <c r="C63" s="143"/>
      <c r="D63" s="32" t="b">
        <v>1</v>
      </c>
      <c r="E63" s="142" t="s">
        <v>97</v>
      </c>
      <c r="F63" s="143"/>
      <c r="G63" s="32" t="b">
        <v>1</v>
      </c>
      <c r="H63" s="37"/>
      <c r="I63" s="38"/>
      <c r="J63" s="39"/>
      <c r="K63" s="150" t="s">
        <v>98</v>
      </c>
      <c r="L63" s="143"/>
      <c r="M63" s="32" t="b">
        <v>1</v>
      </c>
      <c r="N63" s="151" t="s">
        <v>166</v>
      </c>
      <c r="O63" s="143"/>
      <c r="P63" s="32" t="b">
        <v>1</v>
      </c>
    </row>
    <row r="64" spans="2:16" ht="20.100000000000001" customHeight="1" x14ac:dyDescent="0.25">
      <c r="B64" s="150" t="s">
        <v>99</v>
      </c>
      <c r="C64" s="143"/>
      <c r="D64" s="32" t="b">
        <v>0</v>
      </c>
      <c r="E64" s="142" t="s">
        <v>100</v>
      </c>
      <c r="F64" s="143"/>
      <c r="G64" s="32" t="b">
        <v>1</v>
      </c>
      <c r="H64" s="40"/>
      <c r="I64" s="41"/>
      <c r="J64" s="42"/>
      <c r="K64" s="152" t="s">
        <v>101</v>
      </c>
      <c r="L64" s="153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42" t="s">
        <v>164</v>
      </c>
      <c r="F65" s="143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4" t="s">
        <v>107</v>
      </c>
      <c r="C69" s="144"/>
      <c r="D69" s="50"/>
      <c r="E69" s="50"/>
      <c r="F69" s="146" t="s">
        <v>108</v>
      </c>
      <c r="G69" s="148" t="s">
        <v>109</v>
      </c>
      <c r="H69" s="50"/>
      <c r="I69" s="144" t="s">
        <v>110</v>
      </c>
      <c r="J69" s="144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5"/>
      <c r="C70" s="145"/>
      <c r="D70" s="54"/>
      <c r="E70" s="55"/>
      <c r="F70" s="147"/>
      <c r="G70" s="149"/>
      <c r="H70" s="56"/>
      <c r="I70" s="145"/>
      <c r="J70" s="145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-154.108</v>
      </c>
      <c r="D72" s="226">
        <v>-155.72900000000001</v>
      </c>
      <c r="E72" s="76" t="s">
        <v>120</v>
      </c>
      <c r="F72" s="90">
        <v>19</v>
      </c>
      <c r="G72" s="222">
        <v>17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-138.251</v>
      </c>
      <c r="D73" s="226">
        <v>-142.17500000000001</v>
      </c>
      <c r="E73" s="77" t="s">
        <v>124</v>
      </c>
      <c r="F73" s="91">
        <v>32</v>
      </c>
      <c r="G73" s="223">
        <v>33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1</v>
      </c>
      <c r="Q73" s="71">
        <v>1</v>
      </c>
    </row>
    <row r="74" spans="2:17" ht="20.100000000000001" customHeight="1" x14ac:dyDescent="0.25">
      <c r="B74" s="68" t="s">
        <v>128</v>
      </c>
      <c r="C74" s="90">
        <v>-211.56700000000001</v>
      </c>
      <c r="D74" s="226">
        <v>-212.16900000000001</v>
      </c>
      <c r="E74" s="77" t="s">
        <v>129</v>
      </c>
      <c r="F74" s="95">
        <v>10</v>
      </c>
      <c r="G74" s="224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-112.3</v>
      </c>
      <c r="D75" s="226">
        <v>-114.416</v>
      </c>
      <c r="E75" s="77" t="s">
        <v>134</v>
      </c>
      <c r="F75" s="95">
        <v>50</v>
      </c>
      <c r="G75" s="224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23.687999999999999</v>
      </c>
      <c r="D76" s="226">
        <v>21.279</v>
      </c>
      <c r="E76" s="77" t="s">
        <v>139</v>
      </c>
      <c r="F76" s="95">
        <v>40</v>
      </c>
      <c r="G76" s="224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27.991</v>
      </c>
      <c r="D77" s="226">
        <v>25.117000000000001</v>
      </c>
      <c r="E77" s="77" t="s">
        <v>144</v>
      </c>
      <c r="F77" s="95">
        <v>160</v>
      </c>
      <c r="G77" s="224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19.853999999999999</v>
      </c>
      <c r="D78" s="226">
        <v>17.559999999999999</v>
      </c>
      <c r="E78" s="77" t="s">
        <v>149</v>
      </c>
      <c r="F78" s="92"/>
      <c r="G78" s="225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2</v>
      </c>
      <c r="O78" s="50"/>
      <c r="P78" s="50"/>
    </row>
    <row r="79" spans="2:17" ht="20.100000000000001" customHeight="1" x14ac:dyDescent="0.25">
      <c r="B79" s="68" t="s">
        <v>153</v>
      </c>
      <c r="C79" s="90">
        <v>20.666</v>
      </c>
      <c r="D79" s="226">
        <v>18.378</v>
      </c>
      <c r="E79" s="76" t="s">
        <v>154</v>
      </c>
      <c r="F79" s="90">
        <v>18</v>
      </c>
      <c r="G79" s="222">
        <v>9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2.83E-5</v>
      </c>
      <c r="D80" s="227">
        <v>2.8E-5</v>
      </c>
      <c r="E80" s="77" t="s">
        <v>159</v>
      </c>
      <c r="F80" s="91">
        <v>31</v>
      </c>
      <c r="G80" s="223">
        <v>51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202" t="s">
        <v>163</v>
      </c>
      <c r="C84" s="202"/>
    </row>
    <row r="85" spans="2:16" ht="15" customHeight="1" x14ac:dyDescent="0.25">
      <c r="B85" s="203" t="s">
        <v>182</v>
      </c>
      <c r="C85" s="204"/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N85" s="204"/>
      <c r="O85" s="204"/>
      <c r="P85" s="205"/>
    </row>
    <row r="86" spans="2:16" ht="15" customHeight="1" x14ac:dyDescent="0.25">
      <c r="B86" s="206" t="s">
        <v>189</v>
      </c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8"/>
    </row>
    <row r="87" spans="2:16" ht="15" customHeight="1" x14ac:dyDescent="0.25">
      <c r="B87" s="206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8"/>
    </row>
    <row r="88" spans="2:16" ht="15" customHeight="1" x14ac:dyDescent="0.25">
      <c r="B88" s="215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7"/>
    </row>
    <row r="89" spans="2:16" ht="15" customHeight="1" x14ac:dyDescent="0.25">
      <c r="B89" s="218"/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8"/>
    </row>
    <row r="90" spans="2:16" ht="15" customHeight="1" x14ac:dyDescent="0.25">
      <c r="B90" s="215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7"/>
    </row>
    <row r="91" spans="2:16" ht="15" customHeight="1" x14ac:dyDescent="0.25">
      <c r="B91" s="215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7"/>
    </row>
    <row r="92" spans="2:16" ht="15" customHeight="1" x14ac:dyDescent="0.25">
      <c r="B92" s="206"/>
      <c r="C92" s="207"/>
      <c r="D92" s="207"/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8"/>
    </row>
    <row r="93" spans="2:16" ht="15" customHeight="1" x14ac:dyDescent="0.25">
      <c r="B93" s="206"/>
      <c r="C93" s="207"/>
      <c r="D93" s="207"/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8"/>
    </row>
    <row r="94" spans="2:16" ht="15" customHeight="1" x14ac:dyDescent="0.25">
      <c r="B94" s="206"/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8"/>
    </row>
    <row r="95" spans="2:16" ht="15" customHeight="1" x14ac:dyDescent="0.25">
      <c r="B95" s="206"/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8"/>
    </row>
    <row r="96" spans="2:16" ht="15" customHeight="1" x14ac:dyDescent="0.25">
      <c r="B96" s="206"/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8"/>
    </row>
    <row r="97" spans="2:16" ht="15" customHeight="1" x14ac:dyDescent="0.25">
      <c r="B97" s="206"/>
      <c r="C97" s="207"/>
      <c r="D97" s="207"/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8"/>
    </row>
    <row r="98" spans="2:16" ht="15" customHeight="1" x14ac:dyDescent="0.25">
      <c r="B98" s="206"/>
      <c r="C98" s="207"/>
      <c r="D98" s="207"/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8"/>
    </row>
    <row r="99" spans="2:16" ht="15" customHeight="1" x14ac:dyDescent="0.25">
      <c r="B99" s="212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2024-12-06T02:42:46Z</dcterms:modified>
</cp:coreProperties>
</file>