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K23" i="1"/>
  <c r="G19" i="1"/>
  <c r="E19" i="1" l="1"/>
  <c r="F18" i="1" s="1"/>
  <c r="G18" i="1"/>
  <c r="H18" i="1" s="1"/>
  <c r="J23" i="1" s="1"/>
  <c r="J25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<sst xmlns="http://schemas.openxmlformats.org/spreadsheetml/2006/main" count="213" uniqueCount="193">
  <si>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</si>
  <si>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</si>
  <si>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</si>
  <si>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</si>
  <si>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</si>
  <si>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</si>
  <si>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</si>
  <si>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</si>
  <si>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</si>
  <si>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</si>
  <si>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</si>
  <si>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</si>
  <si>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</si>
  <si>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</si>
  <si>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</si>
  <si>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</si>
  <si>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</si>
  <si>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</si>
  <si>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</si>
  <si>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</si>
  <si>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</si>
  <si>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</si>
  <si>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</si>
  <si>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</si>
  <si>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</si>
  <si>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</si>
  <si>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</si>
  <si>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</si>
  <si>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</si>
  <si>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</si>
  <si>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</si>
  <si>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</si>
  <si>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</si>
  <si>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</si>
  <si>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</si>
  <si>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</si>
  <si>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</si>
  <si>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</si>
  <si>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</si>
  <si>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</si>
  <si>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</si>
  <si>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</si>
  <si>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</si>
  <si>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</si>
  <si>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</si>
  <si>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</si>
  <si>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</si>
  <si>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</si>
  <si>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</si>
  <si>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</si>
  <si>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</si>
  <si>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</si>
  <si>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</si>
  <si>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</si>
  <si>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</si>
  <si>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</si>
  <si>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</si>
  <si>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</si>
  <si>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</si>
  <si>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</si>
  <si>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</si>
  <si>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</si>
  <si>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</si>
  <si>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</si>
  <si>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</si>
  <si>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</si>
  <si>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</si>
  <si>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</si>
  <si>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</si>
  <si>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</si>
  <si>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</si>
  <si>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</si>
  <si>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</si>
  <si>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</si>
  <si>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</si>
  <si>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</si>
  <si>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</si>
  <si>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</si>
  <si>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</si>
  <si>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</si>
  <si>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</si>
  <si>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</si>
  <si>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</si>
  <si>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</si>
  <si>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</si>
  <si>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</si>
  <si>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</si>
  <si>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</si>
  <si>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</si>
  <si>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</si>
  <si>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</si>
  <si>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</si>
  <si>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</si>
  <si>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</si>
  <si>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</si>
  <si>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</si>
  <si>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</si>
  <si>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</si>
  <si>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</si>
  <si>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</si>
  <si>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</si>
  <si>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</si>
  <si>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</si>
  <si>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</si>
  <si>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</si>
  <si>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</si>
  <si>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</si>
  <si>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</si>
  <si>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</si>
  <si>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</si>
  <si>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</si>
  <si>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</si>
  <si>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</si>
  <si>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</si>
  <si>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</si>
  <si>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</si>
  <si>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</si>
  <si>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</si>
  <si>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</si>
  <si>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</si>
  <si>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</si>
  <si>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</si>
  <si>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</si>
  <si>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</si>
  <si>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</si>
  <si>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</si>
  <si>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</si>
  <si>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</si>
  <si>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</si>
  <si>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</si>
  <si>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</si>
  <si>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</si>
  <si>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</si>
  <si>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</si>
  <si>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</si>
  <si>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</si>
  <si>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</si>
  <si>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</si>
  <si>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</si>
  <si>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</si>
  <si>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</si>
  <si>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</si>
  <si>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</si>
  <si>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</si>
  <si>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</si>
  <si>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</si>
  <si>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</si>
  <si>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</si>
  <si>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</si>
  <si>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</si>
  <si>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</si>
  <si>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</si>
  <si>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</si>
  <si>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</si>
  <si>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</si>
  <si>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</si>
  <si>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</si>
  <si>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</si>
  <si>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</si>
  <si>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</si>
  <si>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</si>
  <si>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</si>
  <si>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</si>
  <si>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</si>
  <si>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</si>
  <si>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</si>
  <si>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</si>
  <si>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</si>
  <si>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</si>
  <si>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</si>
  <si>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</si>
  <si>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</si>
  <si>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</si>
  <si>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</si>
  <si>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</si>
  <si>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</si>
  <si>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</si>
  <si>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</si>
  <si>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</si>
  <si>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</si>
  <si>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</si>
  <si>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</si>
  <si>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제거</t>
    <phoneticPr fontId="3" type="noConversion"/>
  </si>
  <si>
    <t>TMT</t>
    <phoneticPr fontId="3" type="noConversion"/>
  </si>
  <si>
    <t>김부진</t>
    <phoneticPr fontId="3" type="noConversion"/>
  </si>
  <si>
    <t>SITE-MMA</t>
    <phoneticPr fontId="3" type="noConversion"/>
  </si>
  <si>
    <t>SE</t>
    <phoneticPr fontId="3" type="noConversion"/>
  </si>
  <si>
    <t>ALL</t>
    <phoneticPr fontId="3" type="noConversion"/>
  </si>
  <si>
    <t>M_058022-058023:T</t>
    <phoneticPr fontId="3" type="noConversion"/>
  </si>
  <si>
    <t xml:space="preserve"> 초저녁 구름으로 대기중 돔플랫촬영. 시작[19:40], 구름으로 중단후 대기[21:00],  재개[21:40], 구름으로 중단[22:50], 재개[00:30], </t>
    <phoneticPr fontId="3" type="noConversion"/>
  </si>
  <si>
    <t>2) 새로 설정된 TMT 아침 좌표는 HA limit 비프음 발생합니다.</t>
    <phoneticPr fontId="3" type="noConversion"/>
  </si>
  <si>
    <t>60s/9k 60s/16k 57s/23k 45s/27k 29s/22k 20s/k</t>
    <phoneticPr fontId="3" type="noConversion"/>
  </si>
  <si>
    <t>60s/20k 49s/25k 30s/24k 20s/23k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</si>
</sst>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6" fillId="11" borderId="50" xfId="0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4" fontId="42" fillId="2" borderId="1" xfId="1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5" fillId="2" borderId="19" xfId="0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42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7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2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40" zoomScaleNormal="140" workbookViewId="0">
      <selection activeCell="F12" sqref="F1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89" t="s">
        <v>0</v>
      </c>
      <c r="C2" s="18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0">
        <v>45627</v>
      </c>
      <c r="D3" s="191"/>
      <c r="E3" s="1"/>
      <c r="F3" s="1"/>
      <c r="G3" s="1"/>
      <c r="H3" s="1"/>
      <c r="I3" s="1"/>
      <c r="J3" s="1"/>
      <c r="K3" s="35" t="s">
        <v>2</v>
      </c>
      <c r="L3" s="192">
        <f>(P31-(P32+P33))/P31*100</f>
        <v>59.550561797752813</v>
      </c>
      <c r="M3" s="192"/>
      <c r="N3" s="35" t="s">
        <v>3</v>
      </c>
      <c r="O3" s="192">
        <f>(P31-P33)/P31*100</f>
        <v>100</v>
      </c>
      <c r="P3" s="192"/>
    </row>
    <row r="4" spans="2:16" ht="14.25" customHeight="1" x14ac:dyDescent="0.25">
      <c r="B4" s="2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9" t="s">
        <v>6</v>
      </c>
      <c r="C7" s="18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5" t="s">
        <v>21</v>
      </c>
      <c r="C9" s="127">
        <v>0.78125</v>
      </c>
      <c r="D9" s="130"/>
      <c r="E9" s="130">
        <v>16</v>
      </c>
      <c r="F9" s="130">
        <v>47</v>
      </c>
      <c r="G9" s="129" t="s">
        <v>186</v>
      </c>
      <c r="H9" s="130">
        <v>4.2</v>
      </c>
      <c r="I9" s="129">
        <v>0.7</v>
      </c>
      <c r="J9" s="131">
        <f>IF(L9, 1, 0) + IF(M9, 2, 0) + IF(N9, 4, 0) + IF(O9, 8, 0) + IF(P9, 16, 0)</f>
        <v>9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s="78" customFormat="1" ht="14.25" customHeight="1" x14ac:dyDescent="0.25">
      <c r="B10" s="79" t="s">
        <v>22</v>
      </c>
      <c r="C10" s="214">
        <v>0.91666666666666663</v>
      </c>
      <c r="D10" s="215">
        <v>1.6240000000000001</v>
      </c>
      <c r="E10" s="215">
        <v>11</v>
      </c>
      <c r="F10" s="215">
        <v>69</v>
      </c>
      <c r="G10" s="125" t="s">
        <v>186</v>
      </c>
      <c r="H10" s="215">
        <v>3.7</v>
      </c>
      <c r="I10" s="216"/>
      <c r="J10" s="217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9">
        <v>8.3333333333333329E-2</v>
      </c>
      <c r="D11" s="220">
        <v>1.6</v>
      </c>
      <c r="E11" s="220">
        <v>10</v>
      </c>
      <c r="F11" s="220">
        <v>59</v>
      </c>
      <c r="G11" s="129" t="s">
        <v>186</v>
      </c>
      <c r="H11" s="130">
        <v>2.2999999999999998</v>
      </c>
      <c r="I11" s="221"/>
      <c r="J11" s="131">
        <f>IF(L11, 1, 0) + IF(M11, 2, 0) + IF(N11, 4, 0) + IF(O11, 8, 0) + IF(P11, 16, 0)</f>
        <v>1</v>
      </c>
      <c r="K11" s="81" t="b">
        <v>0</v>
      </c>
      <c r="L11" s="81" t="b">
        <v>1</v>
      </c>
      <c r="M11" s="81" t="b">
        <v>0</v>
      </c>
      <c r="N11" s="81" t="b">
        <v>0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23.302083333333332</v>
      </c>
      <c r="D12" s="12">
        <f>AVERAGE(D9:D11)</f>
        <v>1.6120000000000001</v>
      </c>
      <c r="E12" s="12">
        <f>AVERAGE(E9:E11)</f>
        <v>12.333333333333334</v>
      </c>
      <c r="F12" s="13">
        <f>AVERAGE(F9:F11)</f>
        <v>58.333333333333336</v>
      </c>
      <c r="G12" s="14"/>
      <c r="H12" s="15">
        <f>AVERAGE(H9:H11)</f>
        <v>3.4</v>
      </c>
      <c r="I12" s="16"/>
      <c r="J12" s="17">
        <f>AVERAGE(J9:J11)</f>
        <v>3.6666666666666665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9" t="s">
        <v>25</v>
      </c>
      <c r="C14" s="18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6" t="s">
        <v>176</v>
      </c>
      <c r="D16" s="128" t="s">
        <v>178</v>
      </c>
      <c r="E16" s="128" t="s">
        <v>187</v>
      </c>
      <c r="F16" s="128" t="s">
        <v>185</v>
      </c>
      <c r="G16" s="128" t="s">
        <v>183</v>
      </c>
      <c r="H16" s="128" t="s">
        <v>178</v>
      </c>
      <c r="I16" s="100"/>
      <c r="J16" s="100"/>
      <c r="K16" s="100"/>
      <c r="L16" s="100"/>
      <c r="M16" s="100"/>
      <c r="N16" s="100"/>
      <c r="O16" s="100"/>
      <c r="P16" s="128" t="s">
        <v>41</v>
      </c>
    </row>
    <row r="17" spans="2:16" ht="14.1" customHeight="1" x14ac:dyDescent="0.25">
      <c r="B17" s="24" t="s">
        <v>42</v>
      </c>
      <c r="C17" s="127">
        <v>0.72777777777777775</v>
      </c>
      <c r="D17" s="127">
        <v>0.72986111111111107</v>
      </c>
      <c r="E17" s="210">
        <v>0.7583333333333333</v>
      </c>
      <c r="F17" s="210">
        <v>0.81944444444444453</v>
      </c>
      <c r="G17" s="127">
        <v>8.3333333333333329E-2</v>
      </c>
      <c r="H17" s="127">
        <v>0.10069444444444443</v>
      </c>
      <c r="I17" s="101"/>
      <c r="J17" s="101"/>
      <c r="K17" s="101"/>
      <c r="L17" s="101"/>
      <c r="M17" s="101"/>
      <c r="N17" s="101"/>
      <c r="O17" s="101"/>
      <c r="P17" s="127">
        <v>0.12013888888888889</v>
      </c>
    </row>
    <row r="18" spans="2:16" ht="14.1" customHeight="1" x14ac:dyDescent="0.25">
      <c r="B18" s="24" t="s">
        <v>43</v>
      </c>
      <c r="C18" s="128">
        <v>57917</v>
      </c>
      <c r="D18" s="128">
        <f>C18+1</f>
        <v>57918</v>
      </c>
      <c r="E18" s="128">
        <f>D19+1</f>
        <v>57923</v>
      </c>
      <c r="F18" s="128">
        <f>E19+1</f>
        <v>57987</v>
      </c>
      <c r="G18" s="128">
        <f>F19+1</f>
        <v>58063</v>
      </c>
      <c r="H18" s="128">
        <f>G19+1</f>
        <v>58073</v>
      </c>
      <c r="I18" s="100"/>
      <c r="J18" s="100"/>
      <c r="K18" s="100"/>
      <c r="L18" s="101"/>
      <c r="M18" s="101"/>
      <c r="N18" s="101"/>
      <c r="O18" s="101"/>
      <c r="P18" s="128">
        <f>MAX(C18:O19)+1</f>
        <v>58088</v>
      </c>
    </row>
    <row r="19" spans="2:16" ht="14.1" customHeight="1" thickBot="1" x14ac:dyDescent="0.3">
      <c r="B19" s="9" t="s">
        <v>44</v>
      </c>
      <c r="C19" s="83"/>
      <c r="D19" s="128">
        <v>57922</v>
      </c>
      <c r="E19" s="132">
        <f>E18+63</f>
        <v>57986</v>
      </c>
      <c r="F19" s="132">
        <v>58062</v>
      </c>
      <c r="G19" s="132">
        <f>G18+9</f>
        <v>58072</v>
      </c>
      <c r="H19" s="132">
        <v>58087</v>
      </c>
      <c r="I19" s="108"/>
      <c r="J19" s="108"/>
      <c r="K19" s="109"/>
      <c r="L19" s="109"/>
      <c r="M19" s="109"/>
      <c r="N19" s="108"/>
      <c r="O19" s="108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5</v>
      </c>
      <c r="E20" s="89">
        <f t="shared" ref="E20:O20" si="0">IF(ISNUMBER(E18),E19-E18+1,"")</f>
        <v>64</v>
      </c>
      <c r="F20" s="89">
        <f t="shared" si="0"/>
        <v>76</v>
      </c>
      <c r="G20" s="89">
        <f t="shared" si="0"/>
        <v>10</v>
      </c>
      <c r="H20" s="102">
        <f t="shared" si="0"/>
        <v>15</v>
      </c>
      <c r="I20" s="89" t="str">
        <f t="shared" si="0"/>
        <v/>
      </c>
      <c r="J20" s="89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1" t="s">
        <v>46</v>
      </c>
      <c r="C22" s="24" t="s">
        <v>21</v>
      </c>
      <c r="D22" s="24" t="s">
        <v>23</v>
      </c>
      <c r="E22" s="24" t="s">
        <v>47</v>
      </c>
      <c r="F22" s="202" t="s">
        <v>48</v>
      </c>
      <c r="G22" s="202"/>
      <c r="H22" s="202"/>
      <c r="I22" s="202"/>
      <c r="J22" s="24" t="s">
        <v>21</v>
      </c>
      <c r="K22" s="24" t="s">
        <v>23</v>
      </c>
      <c r="L22" s="24" t="s">
        <v>47</v>
      </c>
      <c r="M22" s="202" t="s">
        <v>48</v>
      </c>
      <c r="N22" s="202"/>
      <c r="O22" s="202"/>
      <c r="P22" s="202"/>
    </row>
    <row r="23" spans="2:16" ht="13.5" customHeight="1" x14ac:dyDescent="0.25">
      <c r="B23" s="201"/>
      <c r="C23" s="122"/>
      <c r="D23" s="122"/>
      <c r="E23" s="123" t="s">
        <v>181</v>
      </c>
      <c r="F23" s="200" t="s">
        <v>179</v>
      </c>
      <c r="G23" s="200"/>
      <c r="H23" s="200"/>
      <c r="I23" s="200"/>
      <c r="J23" s="135">
        <f>H18+5</f>
        <v>58078</v>
      </c>
      <c r="K23" s="135">
        <f>J23+5</f>
        <v>58083</v>
      </c>
      <c r="L23" s="125" t="s">
        <v>50</v>
      </c>
      <c r="M23" s="200" t="s">
        <v>191</v>
      </c>
      <c r="N23" s="200"/>
      <c r="O23" s="200"/>
      <c r="P23" s="200"/>
    </row>
    <row r="24" spans="2:16" ht="13.5" customHeight="1" x14ac:dyDescent="0.25">
      <c r="B24" s="201"/>
      <c r="C24" s="124"/>
      <c r="D24" s="124"/>
      <c r="E24" s="125" t="s">
        <v>177</v>
      </c>
      <c r="F24" s="200" t="s">
        <v>179</v>
      </c>
      <c r="G24" s="200"/>
      <c r="H24" s="200"/>
      <c r="I24" s="200"/>
      <c r="J24" s="135"/>
      <c r="K24" s="135"/>
      <c r="L24" s="125" t="s">
        <v>51</v>
      </c>
      <c r="M24" s="200" t="s">
        <v>179</v>
      </c>
      <c r="N24" s="200"/>
      <c r="O24" s="200"/>
      <c r="P24" s="200"/>
    </row>
    <row r="25" spans="2:16" ht="13.5" customHeight="1" x14ac:dyDescent="0.25">
      <c r="B25" s="201"/>
      <c r="C25" s="124"/>
      <c r="D25" s="124"/>
      <c r="E25" s="125" t="s">
        <v>51</v>
      </c>
      <c r="F25" s="200" t="s">
        <v>179</v>
      </c>
      <c r="G25" s="200"/>
      <c r="H25" s="200"/>
      <c r="I25" s="200"/>
      <c r="J25" s="135">
        <f>K23+1</f>
        <v>58084</v>
      </c>
      <c r="K25" s="135">
        <f>J25+3</f>
        <v>58087</v>
      </c>
      <c r="L25" s="125" t="s">
        <v>180</v>
      </c>
      <c r="M25" s="200" t="s">
        <v>192</v>
      </c>
      <c r="N25" s="200"/>
      <c r="O25" s="200"/>
      <c r="P25" s="200"/>
    </row>
    <row r="26" spans="2:16" ht="13.5" customHeight="1" x14ac:dyDescent="0.25">
      <c r="B26" s="201"/>
      <c r="C26" s="124"/>
      <c r="D26" s="124"/>
      <c r="E26" s="125" t="s">
        <v>50</v>
      </c>
      <c r="F26" s="200" t="s">
        <v>179</v>
      </c>
      <c r="G26" s="200"/>
      <c r="H26" s="200"/>
      <c r="I26" s="200"/>
      <c r="J26" s="135"/>
      <c r="K26" s="135"/>
      <c r="L26" s="125" t="s">
        <v>49</v>
      </c>
      <c r="M26" s="200" t="s">
        <v>179</v>
      </c>
      <c r="N26" s="200"/>
      <c r="O26" s="200"/>
      <c r="P26" s="20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9" t="s">
        <v>52</v>
      </c>
      <c r="C28" s="189"/>
      <c r="D28" s="18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111"/>
      <c r="D30" s="110"/>
      <c r="E30" s="110"/>
      <c r="F30" s="110"/>
      <c r="G30" s="110"/>
      <c r="H30" s="110"/>
      <c r="I30" s="110"/>
      <c r="J30" s="110"/>
      <c r="K30" s="112"/>
      <c r="L30" s="110"/>
      <c r="M30" s="110">
        <v>0.27708333333333335</v>
      </c>
      <c r="N30" s="110"/>
      <c r="O30" s="110"/>
      <c r="P30" s="94">
        <f>SUM(C30:J30,L30:N30)</f>
        <v>0.27708333333333335</v>
      </c>
    </row>
    <row r="31" spans="2:16" ht="14.1" customHeight="1" x14ac:dyDescent="0.25">
      <c r="B31" s="25" t="s">
        <v>171</v>
      </c>
      <c r="C31" s="113"/>
      <c r="D31" s="114"/>
      <c r="E31" s="133"/>
      <c r="F31" s="114">
        <v>0.29166666666666669</v>
      </c>
      <c r="G31" s="134"/>
      <c r="H31" s="134"/>
      <c r="I31" s="134"/>
      <c r="J31" s="134"/>
      <c r="K31" s="114">
        <v>1.7361111111111112E-2</v>
      </c>
      <c r="L31" s="114"/>
      <c r="M31" s="114"/>
      <c r="N31" s="114"/>
      <c r="O31" s="115"/>
      <c r="P31" s="94">
        <f>SUM(C31:N31)</f>
        <v>0.30902777777777779</v>
      </c>
    </row>
    <row r="32" spans="2:16" ht="14.1" customHeight="1" x14ac:dyDescent="0.25">
      <c r="B32" s="25" t="s">
        <v>67</v>
      </c>
      <c r="C32" s="116"/>
      <c r="D32" s="117"/>
      <c r="E32" s="117"/>
      <c r="F32" s="218">
        <v>0.125</v>
      </c>
      <c r="G32" s="117"/>
      <c r="H32" s="117"/>
      <c r="I32" s="117"/>
      <c r="J32" s="117"/>
      <c r="K32" s="117"/>
      <c r="L32" s="117"/>
      <c r="M32" s="117"/>
      <c r="N32" s="117"/>
      <c r="O32" s="118"/>
      <c r="P32" s="94">
        <f>SUM(C32:N32)</f>
        <v>0.125</v>
      </c>
    </row>
    <row r="33" spans="2:16" ht="14.1" customHeight="1" thickBot="1" x14ac:dyDescent="0.3">
      <c r="B33" s="25" t="s">
        <v>68</v>
      </c>
      <c r="C33" s="119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1"/>
      <c r="P33" s="103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1">D31-D32-D33</f>
        <v>0</v>
      </c>
      <c r="E34" s="84">
        <f t="shared" si="1"/>
        <v>0</v>
      </c>
      <c r="F34" s="84">
        <f t="shared" si="1"/>
        <v>0.16666666666666669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1.7361111111111112E-2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8"/>
      <c r="P34" s="99">
        <f t="shared" si="1"/>
        <v>0.18402777777777779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5" t="s">
        <v>69</v>
      </c>
      <c r="C36" s="188" t="s">
        <v>188</v>
      </c>
      <c r="D36" s="188"/>
      <c r="E36" s="188"/>
      <c r="F36" s="188"/>
      <c r="G36" s="183"/>
      <c r="H36" s="183"/>
      <c r="I36" s="183"/>
      <c r="J36" s="183"/>
      <c r="K36" s="183"/>
      <c r="L36" s="183"/>
      <c r="M36" s="183"/>
      <c r="N36" s="183"/>
      <c r="O36" s="183"/>
      <c r="P36" s="183"/>
    </row>
    <row r="37" spans="2:16" ht="18" customHeight="1" x14ac:dyDescent="0.25">
      <c r="B37" s="186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</row>
    <row r="38" spans="2:16" ht="18" customHeight="1" x14ac:dyDescent="0.25">
      <c r="B38" s="186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</row>
    <row r="39" spans="2:16" ht="18" customHeight="1" x14ac:dyDescent="0.25">
      <c r="B39" s="186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</row>
    <row r="40" spans="2:16" ht="18" customHeight="1" x14ac:dyDescent="0.25">
      <c r="B40" s="186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</row>
    <row r="41" spans="2:16" ht="18" customHeight="1" x14ac:dyDescent="0.25">
      <c r="B41" s="187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70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211" t="s">
        <v>189</v>
      </c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3"/>
    </row>
    <row r="45" spans="2:16" ht="14.1" customHeight="1" x14ac:dyDescent="0.25"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3"/>
    </row>
    <row r="46" spans="2:16" ht="14.1" customHeight="1" x14ac:dyDescent="0.25"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3"/>
    </row>
    <row r="47" spans="2:16" ht="14.1" customHeight="1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2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168</v>
      </c>
      <c r="C53" s="168"/>
      <c r="D53" s="106"/>
      <c r="E53" s="106"/>
      <c r="F53" s="106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167</v>
      </c>
      <c r="C54" s="170"/>
      <c r="D54" s="170"/>
      <c r="E54" s="170"/>
      <c r="F54" s="107"/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71</v>
      </c>
      <c r="C56" s="14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9" t="s">
        <v>72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73</v>
      </c>
      <c r="O57" s="150"/>
      <c r="P57" s="153"/>
    </row>
    <row r="58" spans="2:16" ht="17.100000000000001" customHeight="1" x14ac:dyDescent="0.25">
      <c r="B58" s="154" t="s">
        <v>74</v>
      </c>
      <c r="C58" s="155"/>
      <c r="D58" s="156"/>
      <c r="E58" s="154" t="s">
        <v>75</v>
      </c>
      <c r="F58" s="155"/>
      <c r="G58" s="156"/>
      <c r="H58" s="155" t="s">
        <v>76</v>
      </c>
      <c r="I58" s="155"/>
      <c r="J58" s="155"/>
      <c r="K58" s="157" t="s">
        <v>77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78</v>
      </c>
      <c r="C59" s="137"/>
      <c r="D59" s="32" t="b">
        <v>1</v>
      </c>
      <c r="E59" s="136" t="s">
        <v>79</v>
      </c>
      <c r="F59" s="137"/>
      <c r="G59" s="32" t="b">
        <v>1</v>
      </c>
      <c r="H59" s="144" t="s">
        <v>80</v>
      </c>
      <c r="I59" s="137"/>
      <c r="J59" s="32" t="b">
        <v>1</v>
      </c>
      <c r="K59" s="144" t="s">
        <v>81</v>
      </c>
      <c r="L59" s="137"/>
      <c r="M59" s="32" t="b">
        <v>1</v>
      </c>
      <c r="N59" s="145" t="s">
        <v>82</v>
      </c>
      <c r="O59" s="137"/>
      <c r="P59" s="32" t="b">
        <v>1</v>
      </c>
    </row>
    <row r="60" spans="2:16" ht="20.100000000000001" customHeight="1" x14ac:dyDescent="0.25">
      <c r="B60" s="136" t="s">
        <v>83</v>
      </c>
      <c r="C60" s="137"/>
      <c r="D60" s="32" t="b">
        <v>1</v>
      </c>
      <c r="E60" s="136" t="s">
        <v>84</v>
      </c>
      <c r="F60" s="137"/>
      <c r="G60" s="32" t="b">
        <v>1</v>
      </c>
      <c r="H60" s="144" t="s">
        <v>85</v>
      </c>
      <c r="I60" s="137"/>
      <c r="J60" s="32" t="b">
        <v>1</v>
      </c>
      <c r="K60" s="144" t="s">
        <v>86</v>
      </c>
      <c r="L60" s="137"/>
      <c r="M60" s="32" t="b">
        <v>1</v>
      </c>
      <c r="N60" s="145" t="s">
        <v>87</v>
      </c>
      <c r="O60" s="137"/>
      <c r="P60" s="32" t="b">
        <v>1</v>
      </c>
    </row>
    <row r="61" spans="2:16" ht="20.100000000000001" customHeight="1" x14ac:dyDescent="0.25">
      <c r="B61" s="136" t="s">
        <v>88</v>
      </c>
      <c r="C61" s="137"/>
      <c r="D61" s="32" t="b">
        <v>1</v>
      </c>
      <c r="E61" s="136" t="s">
        <v>89</v>
      </c>
      <c r="F61" s="137"/>
      <c r="G61" s="32" t="b">
        <v>1</v>
      </c>
      <c r="H61" s="144" t="s">
        <v>90</v>
      </c>
      <c r="I61" s="137"/>
      <c r="J61" s="32" t="b">
        <v>1</v>
      </c>
      <c r="K61" s="144" t="s">
        <v>91</v>
      </c>
      <c r="L61" s="137"/>
      <c r="M61" s="32" t="b">
        <v>1</v>
      </c>
      <c r="N61" s="145" t="s">
        <v>92</v>
      </c>
      <c r="O61" s="137"/>
      <c r="P61" s="32" t="b">
        <v>1</v>
      </c>
    </row>
    <row r="62" spans="2:16" ht="20.100000000000001" customHeight="1" x14ac:dyDescent="0.25">
      <c r="B62" s="144" t="s">
        <v>90</v>
      </c>
      <c r="C62" s="137"/>
      <c r="D62" s="32" t="b">
        <v>1</v>
      </c>
      <c r="E62" s="136" t="s">
        <v>93</v>
      </c>
      <c r="F62" s="137"/>
      <c r="G62" s="32" t="b">
        <v>1</v>
      </c>
      <c r="H62" s="144" t="s">
        <v>94</v>
      </c>
      <c r="I62" s="137"/>
      <c r="J62" s="32" t="b">
        <v>0</v>
      </c>
      <c r="K62" s="144" t="s">
        <v>95</v>
      </c>
      <c r="L62" s="137"/>
      <c r="M62" s="32" t="b">
        <v>1</v>
      </c>
      <c r="N62" s="145" t="s">
        <v>85</v>
      </c>
      <c r="O62" s="137"/>
      <c r="P62" s="32" t="b">
        <v>1</v>
      </c>
    </row>
    <row r="63" spans="2:16" ht="20.100000000000001" customHeight="1" x14ac:dyDescent="0.25">
      <c r="B63" s="144" t="s">
        <v>96</v>
      </c>
      <c r="C63" s="137"/>
      <c r="D63" s="32" t="b">
        <v>1</v>
      </c>
      <c r="E63" s="136" t="s">
        <v>97</v>
      </c>
      <c r="F63" s="137"/>
      <c r="G63" s="32" t="b">
        <v>1</v>
      </c>
      <c r="H63" s="37"/>
      <c r="I63" s="38"/>
      <c r="J63" s="39"/>
      <c r="K63" s="144" t="s">
        <v>98</v>
      </c>
      <c r="L63" s="137"/>
      <c r="M63" s="32" t="b">
        <v>1</v>
      </c>
      <c r="N63" s="145" t="s">
        <v>166</v>
      </c>
      <c r="O63" s="137"/>
      <c r="P63" s="32" t="b">
        <v>1</v>
      </c>
    </row>
    <row r="64" spans="2:16" ht="20.100000000000001" customHeight="1" x14ac:dyDescent="0.25">
      <c r="B64" s="144" t="s">
        <v>99</v>
      </c>
      <c r="C64" s="137"/>
      <c r="D64" s="32" t="b">
        <v>0</v>
      </c>
      <c r="E64" s="136" t="s">
        <v>100</v>
      </c>
      <c r="F64" s="137"/>
      <c r="G64" s="32" t="b">
        <v>1</v>
      </c>
      <c r="H64" s="40"/>
      <c r="I64" s="41"/>
      <c r="J64" s="42"/>
      <c r="K64" s="146" t="s">
        <v>101</v>
      </c>
      <c r="L64" s="147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6" t="s">
        <v>164</v>
      </c>
      <c r="F65" s="137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8" t="s">
        <v>107</v>
      </c>
      <c r="C69" s="138"/>
      <c r="D69" s="50"/>
      <c r="E69" s="50"/>
      <c r="F69" s="140" t="s">
        <v>108</v>
      </c>
      <c r="G69" s="142" t="s">
        <v>109</v>
      </c>
      <c r="H69" s="50"/>
      <c r="I69" s="138" t="s">
        <v>110</v>
      </c>
      <c r="J69" s="13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39"/>
      <c r="C70" s="139"/>
      <c r="D70" s="54"/>
      <c r="E70" s="55"/>
      <c r="F70" s="141"/>
      <c r="G70" s="143"/>
      <c r="H70" s="56"/>
      <c r="I70" s="139"/>
      <c r="J70" s="13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-152.49100000000001</v>
      </c>
      <c r="D72" s="90">
        <v>-155.12299999999999</v>
      </c>
      <c r="E72" s="76" t="s">
        <v>120</v>
      </c>
      <c r="F72" s="90">
        <v>19</v>
      </c>
      <c r="G72" s="222">
        <v>17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-135.255</v>
      </c>
      <c r="D73" s="90">
        <v>-141.221</v>
      </c>
      <c r="E73" s="77" t="s">
        <v>124</v>
      </c>
      <c r="F73" s="91">
        <v>32</v>
      </c>
      <c r="G73" s="223">
        <v>38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1</v>
      </c>
      <c r="Q73" s="71">
        <v>1</v>
      </c>
    </row>
    <row r="74" spans="2:17" ht="20.100000000000001" customHeight="1" x14ac:dyDescent="0.25">
      <c r="B74" s="68" t="s">
        <v>128</v>
      </c>
      <c r="C74" s="90">
        <v>-210.322</v>
      </c>
      <c r="D74" s="90">
        <v>-211.99799999999999</v>
      </c>
      <c r="E74" s="77" t="s">
        <v>129</v>
      </c>
      <c r="F74" s="95">
        <v>10</v>
      </c>
      <c r="G74" s="224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-111.54900000000001</v>
      </c>
      <c r="D75" s="90">
        <v>-113.696</v>
      </c>
      <c r="E75" s="77" t="s">
        <v>134</v>
      </c>
      <c r="F75" s="95">
        <v>50</v>
      </c>
      <c r="G75" s="224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26.542000000000002</v>
      </c>
      <c r="D76" s="90">
        <v>22.805</v>
      </c>
      <c r="E76" s="77" t="s">
        <v>139</v>
      </c>
      <c r="F76" s="95">
        <v>40</v>
      </c>
      <c r="G76" s="224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31.306000000000001</v>
      </c>
      <c r="D77" s="90">
        <v>26.667999999999999</v>
      </c>
      <c r="E77" s="77" t="s">
        <v>144</v>
      </c>
      <c r="F77" s="95">
        <v>160</v>
      </c>
      <c r="G77" s="224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22.553999999999998</v>
      </c>
      <c r="D78" s="90">
        <v>19.169</v>
      </c>
      <c r="E78" s="77" t="s">
        <v>149</v>
      </c>
      <c r="F78" s="92"/>
      <c r="G78" s="225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2</v>
      </c>
      <c r="O78" s="50"/>
      <c r="P78" s="50"/>
    </row>
    <row r="79" spans="2:17" ht="20.100000000000001" customHeight="1" x14ac:dyDescent="0.25">
      <c r="B79" s="68" t="s">
        <v>153</v>
      </c>
      <c r="C79" s="90">
        <v>23.376000000000001</v>
      </c>
      <c r="D79" s="90">
        <v>19.966000000000001</v>
      </c>
      <c r="E79" s="76" t="s">
        <v>154</v>
      </c>
      <c r="F79" s="90">
        <v>20</v>
      </c>
      <c r="G79" s="222">
        <v>12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2.8600000000000001E-5</v>
      </c>
      <c r="D80" s="93">
        <v>2.8E-5</v>
      </c>
      <c r="E80" s="77" t="s">
        <v>159</v>
      </c>
      <c r="F80" s="91">
        <v>36</v>
      </c>
      <c r="G80" s="223">
        <v>60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93" t="s">
        <v>163</v>
      </c>
      <c r="C84" s="193"/>
    </row>
    <row r="85" spans="2:16" ht="15" customHeight="1" x14ac:dyDescent="0.25">
      <c r="B85" s="194" t="s">
        <v>182</v>
      </c>
      <c r="C85" s="195"/>
      <c r="D85" s="195"/>
      <c r="E85" s="195"/>
      <c r="F85" s="195"/>
      <c r="G85" s="195"/>
      <c r="H85" s="195"/>
      <c r="I85" s="195"/>
      <c r="J85" s="195"/>
      <c r="K85" s="195"/>
      <c r="L85" s="195"/>
      <c r="M85" s="195"/>
      <c r="N85" s="195"/>
      <c r="O85" s="195"/>
      <c r="P85" s="196"/>
    </row>
    <row r="86" spans="2:16" ht="15" customHeight="1" x14ac:dyDescent="0.25">
      <c r="B86" s="197" t="s">
        <v>190</v>
      </c>
      <c r="C86" s="198"/>
      <c r="D86" s="198"/>
      <c r="E86" s="198"/>
      <c r="F86" s="198"/>
      <c r="G86" s="198"/>
      <c r="H86" s="198"/>
      <c r="I86" s="198"/>
      <c r="J86" s="198"/>
      <c r="K86" s="198"/>
      <c r="L86" s="198"/>
      <c r="M86" s="198"/>
      <c r="N86" s="198"/>
      <c r="O86" s="198"/>
      <c r="P86" s="199"/>
    </row>
    <row r="87" spans="2:16" ht="15" customHeight="1" x14ac:dyDescent="0.25">
      <c r="B87" s="197"/>
      <c r="C87" s="198"/>
      <c r="D87" s="198"/>
      <c r="E87" s="198"/>
      <c r="F87" s="198"/>
      <c r="G87" s="198"/>
      <c r="H87" s="198"/>
      <c r="I87" s="198"/>
      <c r="J87" s="198"/>
      <c r="K87" s="198"/>
      <c r="L87" s="198"/>
      <c r="M87" s="198"/>
      <c r="N87" s="198"/>
      <c r="O87" s="198"/>
      <c r="P87" s="199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9"/>
      <c r="C89" s="198"/>
      <c r="D89" s="198"/>
      <c r="E89" s="198"/>
      <c r="F89" s="198"/>
      <c r="G89" s="198"/>
      <c r="H89" s="198"/>
      <c r="I89" s="198"/>
      <c r="J89" s="198"/>
      <c r="K89" s="198"/>
      <c r="L89" s="198"/>
      <c r="M89" s="198"/>
      <c r="N89" s="198"/>
      <c r="O89" s="198"/>
      <c r="P89" s="199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197"/>
      <c r="C92" s="198"/>
      <c r="D92" s="198"/>
      <c r="E92" s="198"/>
      <c r="F92" s="198"/>
      <c r="G92" s="198"/>
      <c r="H92" s="198"/>
      <c r="I92" s="198"/>
      <c r="J92" s="198"/>
      <c r="K92" s="198"/>
      <c r="L92" s="198"/>
      <c r="M92" s="198"/>
      <c r="N92" s="198"/>
      <c r="O92" s="198"/>
      <c r="P92" s="199"/>
    </row>
    <row r="93" spans="2:16" ht="15" customHeight="1" x14ac:dyDescent="0.25">
      <c r="B93" s="197"/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9"/>
    </row>
    <row r="94" spans="2:16" ht="15" customHeight="1" x14ac:dyDescent="0.25">
      <c r="B94" s="197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9"/>
    </row>
    <row r="95" spans="2:16" ht="15" customHeight="1" x14ac:dyDescent="0.25">
      <c r="B95" s="197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9"/>
    </row>
    <row r="96" spans="2:16" ht="15" customHeight="1" x14ac:dyDescent="0.25">
      <c r="B96" s="197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9"/>
    </row>
    <row r="97" spans="2:16" ht="15" customHeight="1" x14ac:dyDescent="0.25">
      <c r="B97" s="197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9"/>
    </row>
    <row r="98" spans="2:16" ht="15" customHeight="1" x14ac:dyDescent="0.25">
      <c r="B98" s="197"/>
      <c r="C98" s="198"/>
      <c r="D98" s="198"/>
      <c r="E98" s="198"/>
      <c r="F98" s="198"/>
      <c r="G98" s="198"/>
      <c r="H98" s="198"/>
      <c r="I98" s="198"/>
      <c r="J98" s="198"/>
      <c r="K98" s="198"/>
      <c r="L98" s="198"/>
      <c r="M98" s="198"/>
      <c r="N98" s="198"/>
      <c r="O98" s="198"/>
      <c r="P98" s="199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2024-12-02T03:00:32Z</dcterms:modified>
</cp:coreProperties>
</file>