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G18" i="1" l="1"/>
  <c r="G19" i="1" s="1"/>
  <c r="H18" i="1" s="1"/>
  <c r="F18" i="1" l="1"/>
  <c r="D18" i="1" l="1"/>
  <c r="C23" i="1" l="1"/>
  <c r="P18" i="1"/>
  <c r="E18" i="1"/>
  <c r="P33" i="1"/>
  <c r="P32" i="1"/>
  <c r="P31" i="1"/>
  <c r="D23" i="1" l="1"/>
  <c r="C25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<sst xmlns="http://schemas.openxmlformats.org/spreadsheetml/2006/main" count="212" uniqueCount="195">
  <si>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</si>
  <si>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</si>
  <si>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</si>
  <si>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</si>
  <si>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</si>
  <si>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</si>
  <si>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</si>
  <si>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</si>
  <si>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</si>
  <si>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</si>
  <si>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</si>
  <si>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</si>
  <si>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</si>
  <si>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</si>
  <si>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</si>
  <si>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</si>
  <si>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</si>
  <si>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</si>
  <si>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</si>
  <si>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</si>
  <si>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</si>
  <si>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</si>
  <si>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</si>
  <si>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</si>
  <si>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</si>
  <si>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</si>
  <si>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</si>
  <si>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</si>
  <si>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</si>
  <si>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</si>
  <si>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</si>
  <si>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</si>
  <si>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</si>
  <si>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</si>
  <si>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</si>
  <si>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</si>
  <si>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</si>
  <si>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</si>
  <si>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</si>
  <si>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</si>
  <si>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</si>
  <si>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</si>
  <si>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</si>
  <si>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</si>
  <si>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</si>
  <si>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</si>
  <si>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</si>
  <si>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</si>
  <si>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</si>
  <si>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</si>
  <si>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</si>
  <si>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</si>
  <si>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</si>
  <si>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</si>
  <si>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</si>
  <si>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</si>
  <si>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</si>
  <si>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</si>
  <si>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</si>
  <si>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</si>
  <si>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</si>
  <si>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</si>
  <si>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</si>
  <si>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</si>
  <si>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</si>
  <si>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</si>
  <si>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</si>
  <si>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</si>
  <si>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</si>
  <si>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</si>
  <si>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</si>
  <si>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</si>
  <si>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</si>
  <si>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</si>
  <si>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</si>
  <si>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</si>
  <si>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</si>
  <si>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</si>
  <si>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</si>
  <si>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</si>
  <si>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</si>
  <si>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</si>
  <si>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</si>
  <si>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</si>
  <si>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</si>
  <si>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</si>
  <si>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</si>
  <si>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</si>
  <si>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</si>
  <si>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</si>
  <si>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</si>
  <si>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</si>
  <si>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</si>
  <si>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</si>
  <si>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</si>
  <si>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</si>
  <si>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</si>
  <si>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</si>
  <si>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</si>
  <si>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</si>
  <si>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</si>
  <si>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</si>
  <si>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</si>
  <si>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</si>
  <si>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</si>
  <si>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</si>
  <si>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</si>
  <si>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</si>
  <si>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</si>
  <si>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</si>
  <si>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</si>
  <si>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</si>
  <si>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</si>
  <si>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</si>
  <si>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</si>
  <si>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</si>
  <si>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</si>
  <si>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</si>
  <si>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</si>
  <si>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</si>
  <si>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</si>
  <si>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</si>
  <si>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</si>
  <si>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</si>
  <si>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</si>
  <si>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</si>
  <si>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</si>
  <si>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</si>
  <si>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</si>
  <si>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</si>
  <si>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</si>
  <si>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</si>
  <si>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</si>
  <si>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</si>
  <si>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</si>
  <si>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</si>
  <si>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</si>
  <si>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</si>
  <si>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</si>
  <si>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</si>
  <si>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</si>
  <si>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</si>
  <si>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</si>
  <si>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</si>
  <si>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</si>
  <si>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</si>
  <si>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</si>
  <si>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</si>
  <si>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</si>
  <si>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</si>
  <si>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</si>
  <si>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</si>
  <si>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</si>
  <si>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</si>
  <si>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</si>
  <si>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</si>
  <si>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</si>
  <si>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</si>
  <si>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</si>
  <si>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</si>
  <si>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</si>
  <si>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</si>
  <si>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</si>
  <si>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</si>
  <si>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</si>
  <si>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</si>
  <si>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</si>
  <si>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</si>
  <si>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</si>
  <si>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</si>
  <si>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</si>
  <si>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</si>
  <si>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</si>
  <si>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</si>
  <si>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</si>
  <si>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</si>
  <si>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</si>
  <si>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</si>
  <si>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</si>
  <si>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</si>
  <si>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</si>
  <si>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</si>
  <si>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</si>
  <si>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TMT</t>
    <phoneticPr fontId="3" type="noConversion"/>
  </si>
  <si>
    <t>ALL</t>
    <phoneticPr fontId="3" type="noConversion"/>
  </si>
  <si>
    <t>김부진</t>
    <phoneticPr fontId="3" type="noConversion"/>
  </si>
  <si>
    <t>SITE-MMA</t>
    <phoneticPr fontId="3" type="noConversion"/>
  </si>
  <si>
    <t>TMT</t>
    <phoneticPr fontId="3" type="noConversion"/>
  </si>
  <si>
    <t>E</t>
    <phoneticPr fontId="3" type="noConversion"/>
  </si>
  <si>
    <t xml:space="preserve"> 20s/36k 22s/27k 31s/26k 44s/23k</t>
    <phoneticPr fontId="3" type="noConversion"/>
  </si>
  <si>
    <t xml:space="preserve"> 22s/24k 30s/24k 40s/23k 60s/25k</t>
    <phoneticPr fontId="3" type="noConversion"/>
  </si>
  <si>
    <t>SW</t>
    <phoneticPr fontId="3" type="noConversion"/>
  </si>
  <si>
    <t>SE</t>
    <phoneticPr fontId="3" type="noConversion"/>
  </si>
  <si>
    <t>2) 관측중 Gmon제대로 동작하지 않아, IC G와 IC Guide를 Destroy 하고 Startup해주고 Gmon사용.</t>
    <phoneticPr fontId="3" type="noConversion"/>
  </si>
  <si>
    <t xml:space="preserve">3) 관측후 돔셔터 닫히는중 (90도에서 시작하여 얼마 안 내려온 지점, 녹음파일 상으론 16초경) 큰 소음이 있었습니다.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</si>
</sst>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1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"/>
      <color rgb="FFFF0000"/>
      <name val="맑은 고딕"/>
      <family val="3"/>
      <charset val="129"/>
      <scheme val="minor"/>
    </font>
    <font>
      <sz val="7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1" fontId="59" fillId="2" borderId="1" xfId="0" applyNumberFormat="1" applyFont="1" applyFill="1" applyBorder="1" applyAlignment="1" applyProtection="1">
      <alignment horizontal="center" vertical="center"/>
      <protection locked="0"/>
    </xf>
    <xf numFmtId="181" fontId="60" fillId="2" borderId="1" xfId="0" applyNumberFormat="1" applyFont="1" applyFill="1" applyBorder="1" applyAlignment="1" applyProtection="1">
      <alignment horizontal="center" vertical="center"/>
      <protection locked="0"/>
    </xf>
    <xf numFmtId="180" fontId="60" fillId="2" borderId="1" xfId="0" applyNumberFormat="1" applyFont="1" applyFill="1" applyBorder="1" applyAlignment="1" applyProtection="1">
      <alignment horizontal="center" vertical="center"/>
      <protection locked="0"/>
    </xf>
    <xf numFmtId="182" fontId="60" fillId="2" borderId="1" xfId="0" applyNumberFormat="1" applyFont="1" applyFill="1" applyBorder="1" applyAlignment="1" applyProtection="1">
      <alignment horizontal="center" vertical="center"/>
      <protection locked="0"/>
    </xf>
    <xf numFmtId="183" fontId="6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8" fillId="0" borderId="26" xfId="0" applyFont="1" applyBorder="1" applyAlignment="1" applyProtection="1">
      <alignment horizontal="left" vertical="center"/>
      <protection locked="0"/>
    </xf>
    <xf numFmtId="0" fontId="58" fillId="0" borderId="0" xfId="0" applyFont="1" applyBorder="1" applyAlignment="1" applyProtection="1">
      <alignment horizontal="left" vertical="center"/>
      <protection locked="0"/>
    </xf>
    <xf numFmtId="0" fontId="58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1" zoomScale="140" zoomScaleNormal="140" workbookViewId="0">
      <selection activeCell="O78" sqref="O7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63">
        <v>45625</v>
      </c>
      <c r="D3" s="164"/>
      <c r="E3" s="1"/>
      <c r="F3" s="1"/>
      <c r="G3" s="1"/>
      <c r="H3" s="1"/>
      <c r="I3" s="1"/>
      <c r="J3" s="1"/>
      <c r="K3" s="35" t="s">
        <v>2</v>
      </c>
      <c r="L3" s="165">
        <f>(P31-(P32+P33))/P31*100</f>
        <v>100</v>
      </c>
      <c r="M3" s="165"/>
      <c r="N3" s="35" t="s">
        <v>3</v>
      </c>
      <c r="O3" s="165">
        <f>(P31-P33)/P31*100</f>
        <v>100</v>
      </c>
      <c r="P3" s="165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2" t="s">
        <v>6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8">
        <v>0.78125</v>
      </c>
      <c r="D9" s="131">
        <v>1</v>
      </c>
      <c r="E9" s="131">
        <v>17</v>
      </c>
      <c r="F9" s="131">
        <v>19</v>
      </c>
      <c r="G9" s="130" t="s">
        <v>191</v>
      </c>
      <c r="H9" s="131">
        <v>4.2</v>
      </c>
      <c r="I9" s="130">
        <v>1.7</v>
      </c>
      <c r="J9" s="13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5">
        <v>0.91666666666666663</v>
      </c>
      <c r="D10" s="131">
        <v>1.6</v>
      </c>
      <c r="E10" s="131">
        <v>14</v>
      </c>
      <c r="F10" s="131">
        <v>43</v>
      </c>
      <c r="G10" s="130" t="s">
        <v>192</v>
      </c>
      <c r="H10" s="131">
        <v>3.6</v>
      </c>
      <c r="I10" s="136"/>
      <c r="J10" s="13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9">
        <v>8.3333333333333329E-2</v>
      </c>
      <c r="D11" s="140">
        <v>1.54</v>
      </c>
      <c r="E11" s="140">
        <v>12</v>
      </c>
      <c r="F11" s="140">
        <v>49</v>
      </c>
      <c r="G11" s="125" t="s">
        <v>188</v>
      </c>
      <c r="H11" s="141">
        <v>1.9</v>
      </c>
      <c r="I11" s="142"/>
      <c r="J11" s="143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23.302083333333332</v>
      </c>
      <c r="D12" s="12">
        <f>AVERAGE(D9:D11)</f>
        <v>1.3800000000000001</v>
      </c>
      <c r="E12" s="12">
        <f>AVERAGE(E9:E11)</f>
        <v>14.333333333333334</v>
      </c>
      <c r="F12" s="13">
        <f>AVERAGE(F9:F11)</f>
        <v>37</v>
      </c>
      <c r="G12" s="14"/>
      <c r="H12" s="15">
        <f>AVERAGE(H9:H11)</f>
        <v>3.2333333333333338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2" t="s">
        <v>25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7" t="s">
        <v>176</v>
      </c>
      <c r="D16" s="129" t="s">
        <v>178</v>
      </c>
      <c r="E16" s="129" t="s">
        <v>183</v>
      </c>
      <c r="F16" s="129" t="s">
        <v>186</v>
      </c>
      <c r="G16" s="129" t="s">
        <v>187</v>
      </c>
      <c r="H16" s="129" t="s">
        <v>184</v>
      </c>
      <c r="I16" s="100"/>
      <c r="J16" s="100"/>
      <c r="K16" s="100"/>
      <c r="L16" s="100"/>
      <c r="M16" s="100"/>
      <c r="N16" s="100"/>
      <c r="O16" s="100"/>
      <c r="P16" s="129" t="s">
        <v>41</v>
      </c>
    </row>
    <row r="17" spans="2:16" ht="14.1" customHeight="1" x14ac:dyDescent="0.25">
      <c r="B17" s="24" t="s">
        <v>42</v>
      </c>
      <c r="C17" s="128">
        <v>0.70138888888888884</v>
      </c>
      <c r="D17" s="128">
        <v>0.70624999999999993</v>
      </c>
      <c r="E17" s="128">
        <v>0.75902777777777775</v>
      </c>
      <c r="F17" s="138">
        <v>0.78472222222222221</v>
      </c>
      <c r="G17" s="138">
        <v>8.3333333333333329E-2</v>
      </c>
      <c r="H17" s="138">
        <v>0.10347222222222223</v>
      </c>
      <c r="I17" s="101"/>
      <c r="J17" s="101"/>
      <c r="K17" s="101"/>
      <c r="L17" s="101"/>
      <c r="M17" s="101"/>
      <c r="N17" s="101"/>
      <c r="O17" s="101"/>
      <c r="P17" s="128">
        <v>0.10694444444444444</v>
      </c>
    </row>
    <row r="18" spans="2:16" ht="14.1" customHeight="1" x14ac:dyDescent="0.25">
      <c r="B18" s="24" t="s">
        <v>43</v>
      </c>
      <c r="C18" s="129">
        <v>57550</v>
      </c>
      <c r="D18" s="129">
        <f>C18+1</f>
        <v>57551</v>
      </c>
      <c r="E18" s="129">
        <f t="shared" ref="E18" si="0">D19+1</f>
        <v>57564</v>
      </c>
      <c r="F18" s="129">
        <f>E19+1</f>
        <v>57581</v>
      </c>
      <c r="G18" s="129">
        <f>F19+1</f>
        <v>57718</v>
      </c>
      <c r="H18" s="129">
        <f>G19+1</f>
        <v>57730</v>
      </c>
      <c r="I18" s="100"/>
      <c r="J18" s="100"/>
      <c r="K18" s="100"/>
      <c r="L18" s="101"/>
      <c r="M18" s="101"/>
      <c r="N18" s="101"/>
      <c r="O18" s="101"/>
      <c r="P18" s="129">
        <f>MAX(C18:O19)+1</f>
        <v>57735</v>
      </c>
    </row>
    <row r="19" spans="2:16" ht="14.1" customHeight="1" thickBot="1" x14ac:dyDescent="0.3">
      <c r="B19" s="9" t="s">
        <v>44</v>
      </c>
      <c r="C19" s="83"/>
      <c r="D19" s="129">
        <v>57563</v>
      </c>
      <c r="E19" s="133">
        <v>57580</v>
      </c>
      <c r="F19" s="133">
        <v>57717</v>
      </c>
      <c r="G19" s="133">
        <f>G18+11</f>
        <v>57729</v>
      </c>
      <c r="H19" s="133">
        <v>57734</v>
      </c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13</v>
      </c>
      <c r="E20" s="89">
        <f t="shared" ref="E20:O20" si="1">IF(ISNUMBER(E18),E19-E18+1,"")</f>
        <v>17</v>
      </c>
      <c r="F20" s="89">
        <f t="shared" si="1"/>
        <v>137</v>
      </c>
      <c r="G20" s="89">
        <f t="shared" si="1"/>
        <v>12</v>
      </c>
      <c r="H20" s="102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1" t="s">
        <v>46</v>
      </c>
      <c r="C22" s="24" t="s">
        <v>21</v>
      </c>
      <c r="D22" s="24" t="s">
        <v>23</v>
      </c>
      <c r="E22" s="24" t="s">
        <v>47</v>
      </c>
      <c r="F22" s="172" t="s">
        <v>48</v>
      </c>
      <c r="G22" s="172"/>
      <c r="H22" s="172"/>
      <c r="I22" s="172"/>
      <c r="J22" s="24" t="s">
        <v>21</v>
      </c>
      <c r="K22" s="24" t="s">
        <v>23</v>
      </c>
      <c r="L22" s="24" t="s">
        <v>47</v>
      </c>
      <c r="M22" s="172" t="s">
        <v>48</v>
      </c>
      <c r="N22" s="172"/>
      <c r="O22" s="172"/>
      <c r="P22" s="172"/>
    </row>
    <row r="23" spans="2:16" ht="13.5" customHeight="1" x14ac:dyDescent="0.25">
      <c r="B23" s="171"/>
      <c r="C23" s="122">
        <f>D18+5</f>
        <v>57556</v>
      </c>
      <c r="D23" s="122">
        <f>C23+3</f>
        <v>57559</v>
      </c>
      <c r="E23" s="123" t="s">
        <v>181</v>
      </c>
      <c r="F23" s="170" t="s">
        <v>189</v>
      </c>
      <c r="G23" s="170"/>
      <c r="H23" s="170"/>
      <c r="I23" s="170"/>
      <c r="J23" s="126"/>
      <c r="K23" s="126"/>
      <c r="L23" s="125" t="s">
        <v>50</v>
      </c>
      <c r="M23" s="170" t="s">
        <v>179</v>
      </c>
      <c r="N23" s="170"/>
      <c r="O23" s="170"/>
      <c r="P23" s="170"/>
    </row>
    <row r="24" spans="2:16" ht="13.5" customHeight="1" x14ac:dyDescent="0.25">
      <c r="B24" s="171"/>
      <c r="C24" s="124"/>
      <c r="D24" s="124"/>
      <c r="E24" s="125" t="s">
        <v>177</v>
      </c>
      <c r="F24" s="170" t="s">
        <v>179</v>
      </c>
      <c r="G24" s="170"/>
      <c r="H24" s="170"/>
      <c r="I24" s="170"/>
      <c r="J24" s="126"/>
      <c r="K24" s="126"/>
      <c r="L24" s="125" t="s">
        <v>51</v>
      </c>
      <c r="M24" s="170" t="s">
        <v>179</v>
      </c>
      <c r="N24" s="170"/>
      <c r="O24" s="170"/>
      <c r="P24" s="170"/>
    </row>
    <row r="25" spans="2:16" ht="13.5" customHeight="1" x14ac:dyDescent="0.25">
      <c r="B25" s="171"/>
      <c r="C25" s="124">
        <f>D23+1</f>
        <v>57560</v>
      </c>
      <c r="D25" s="124">
        <f>C25+3</f>
        <v>57563</v>
      </c>
      <c r="E25" s="125" t="s">
        <v>51</v>
      </c>
      <c r="F25" s="170" t="s">
        <v>190</v>
      </c>
      <c r="G25" s="170"/>
      <c r="H25" s="170"/>
      <c r="I25" s="170"/>
      <c r="J25" s="126"/>
      <c r="K25" s="126"/>
      <c r="L25" s="125" t="s">
        <v>180</v>
      </c>
      <c r="M25" s="170" t="s">
        <v>179</v>
      </c>
      <c r="N25" s="170"/>
      <c r="O25" s="170"/>
      <c r="P25" s="170"/>
    </row>
    <row r="26" spans="2:16" ht="13.5" customHeight="1" x14ac:dyDescent="0.25">
      <c r="B26" s="171"/>
      <c r="C26" s="124"/>
      <c r="D26" s="124"/>
      <c r="E26" s="125" t="s">
        <v>50</v>
      </c>
      <c r="F26" s="170" t="s">
        <v>179</v>
      </c>
      <c r="G26" s="170"/>
      <c r="H26" s="170"/>
      <c r="I26" s="170"/>
      <c r="J26" s="126"/>
      <c r="K26" s="126"/>
      <c r="L26" s="125" t="s">
        <v>49</v>
      </c>
      <c r="M26" s="170" t="s">
        <v>179</v>
      </c>
      <c r="N26" s="170"/>
      <c r="O26" s="170"/>
      <c r="P26" s="17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2" t="s">
        <v>52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/>
      <c r="F30" s="110"/>
      <c r="G30" s="110"/>
      <c r="H30" s="110"/>
      <c r="I30" s="110"/>
      <c r="J30" s="110"/>
      <c r="K30" s="112"/>
      <c r="L30" s="110"/>
      <c r="M30" s="110">
        <v>0.27916666666666667</v>
      </c>
      <c r="N30" s="110"/>
      <c r="O30" s="110"/>
      <c r="P30" s="94">
        <f>SUM(C30:J30,L30:N30)</f>
        <v>0.27916666666666667</v>
      </c>
    </row>
    <row r="31" spans="2:16" ht="14.1" customHeight="1" x14ac:dyDescent="0.25">
      <c r="B31" s="25" t="s">
        <v>171</v>
      </c>
      <c r="C31" s="113"/>
      <c r="D31" s="114"/>
      <c r="E31" s="134"/>
      <c r="F31" s="114">
        <v>0.2986111111111111</v>
      </c>
      <c r="G31" s="137"/>
      <c r="H31" s="137"/>
      <c r="I31" s="137"/>
      <c r="J31" s="137"/>
      <c r="K31" s="114">
        <v>4.6527777777777779E-2</v>
      </c>
      <c r="L31" s="114"/>
      <c r="M31" s="114"/>
      <c r="N31" s="114"/>
      <c r="O31" s="115"/>
      <c r="P31" s="94">
        <f>SUM(C31:N31)</f>
        <v>0.34513888888888888</v>
      </c>
    </row>
    <row r="32" spans="2:16" ht="14.1" customHeight="1" x14ac:dyDescent="0.25">
      <c r="B32" s="25" t="s">
        <v>67</v>
      </c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0.2986111111111111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4.6527777777777779E-2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0.34513888888888888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8" t="s">
        <v>69</v>
      </c>
      <c r="C36" s="174"/>
      <c r="D36" s="174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</row>
    <row r="37" spans="2:16" ht="18" customHeight="1" x14ac:dyDescent="0.25">
      <c r="B37" s="189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</row>
    <row r="38" spans="2:16" ht="18" customHeight="1" x14ac:dyDescent="0.25">
      <c r="B38" s="189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</row>
    <row r="39" spans="2:16" ht="18" customHeight="1" x14ac:dyDescent="0.25">
      <c r="B39" s="189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</row>
    <row r="40" spans="2:16" ht="18" customHeight="1" x14ac:dyDescent="0.25">
      <c r="B40" s="189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70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81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</row>
    <row r="49" spans="2:16" ht="14.1" customHeight="1" x14ac:dyDescent="0.25">
      <c r="B49" s="181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3"/>
    </row>
    <row r="50" spans="2:16" ht="14.1" customHeight="1" x14ac:dyDescent="0.25">
      <c r="B50" s="181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</row>
    <row r="51" spans="2:16" ht="14.1" customHeight="1" x14ac:dyDescent="0.25">
      <c r="B51" s="181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3"/>
    </row>
    <row r="52" spans="2:16" ht="14.1" customHeight="1" thickBot="1" x14ac:dyDescent="0.3">
      <c r="B52" s="204"/>
      <c r="C52" s="205"/>
      <c r="D52" s="182"/>
      <c r="E52" s="182"/>
      <c r="F52" s="182"/>
      <c r="G52" s="205"/>
      <c r="H52" s="205"/>
      <c r="I52" s="205"/>
      <c r="J52" s="205"/>
      <c r="K52" s="205"/>
      <c r="L52" s="205"/>
      <c r="M52" s="205"/>
      <c r="N52" s="205"/>
      <c r="O52" s="205"/>
      <c r="P52" s="206"/>
    </row>
    <row r="53" spans="2:16" ht="14.1" customHeight="1" thickTop="1" thickBot="1" x14ac:dyDescent="0.3">
      <c r="B53" s="207" t="s">
        <v>168</v>
      </c>
      <c r="C53" s="208"/>
      <c r="D53" s="106"/>
      <c r="E53" s="106"/>
      <c r="F53" s="106"/>
      <c r="G53" s="211"/>
      <c r="H53" s="212"/>
      <c r="I53" s="212"/>
      <c r="J53" s="212"/>
      <c r="K53" s="212"/>
      <c r="L53" s="212"/>
      <c r="M53" s="212"/>
      <c r="N53" s="212"/>
      <c r="O53" s="212"/>
      <c r="P53" s="213"/>
    </row>
    <row r="54" spans="2:16" ht="14.1" customHeight="1" thickTop="1" thickBot="1" x14ac:dyDescent="0.3">
      <c r="B54" s="209" t="s">
        <v>167</v>
      </c>
      <c r="C54" s="210"/>
      <c r="D54" s="210"/>
      <c r="E54" s="210"/>
      <c r="F54" s="107"/>
      <c r="G54" s="214"/>
      <c r="H54" s="215"/>
      <c r="I54" s="215"/>
      <c r="J54" s="215"/>
      <c r="K54" s="215"/>
      <c r="L54" s="215"/>
      <c r="M54" s="215"/>
      <c r="N54" s="215"/>
      <c r="O54" s="215"/>
      <c r="P54" s="216"/>
    </row>
    <row r="55" spans="2:16" ht="13.5" customHeight="1" thickTop="1" x14ac:dyDescent="0.25"/>
    <row r="56" spans="2:16" ht="17.25" customHeight="1" x14ac:dyDescent="0.25">
      <c r="B56" s="191" t="s">
        <v>71</v>
      </c>
      <c r="C56" s="19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92" t="s">
        <v>72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4"/>
      <c r="N57" s="195" t="s">
        <v>73</v>
      </c>
      <c r="O57" s="193"/>
      <c r="P57" s="196"/>
    </row>
    <row r="58" spans="2:16" ht="17.100000000000001" customHeight="1" x14ac:dyDescent="0.25">
      <c r="B58" s="197" t="s">
        <v>74</v>
      </c>
      <c r="C58" s="198"/>
      <c r="D58" s="199"/>
      <c r="E58" s="197" t="s">
        <v>75</v>
      </c>
      <c r="F58" s="198"/>
      <c r="G58" s="199"/>
      <c r="H58" s="198" t="s">
        <v>76</v>
      </c>
      <c r="I58" s="198"/>
      <c r="J58" s="198"/>
      <c r="K58" s="200" t="s">
        <v>77</v>
      </c>
      <c r="L58" s="198"/>
      <c r="M58" s="201"/>
      <c r="N58" s="202"/>
      <c r="O58" s="198"/>
      <c r="P58" s="203"/>
    </row>
    <row r="59" spans="2:16" ht="20.100000000000001" customHeight="1" x14ac:dyDescent="0.25">
      <c r="B59" s="217" t="s">
        <v>78</v>
      </c>
      <c r="C59" s="218"/>
      <c r="D59" s="32" t="b">
        <v>1</v>
      </c>
      <c r="E59" s="217" t="s">
        <v>79</v>
      </c>
      <c r="F59" s="218"/>
      <c r="G59" s="32" t="b">
        <v>1</v>
      </c>
      <c r="H59" s="219" t="s">
        <v>80</v>
      </c>
      <c r="I59" s="218"/>
      <c r="J59" s="32" t="b">
        <v>1</v>
      </c>
      <c r="K59" s="219" t="s">
        <v>81</v>
      </c>
      <c r="L59" s="218"/>
      <c r="M59" s="32" t="b">
        <v>1</v>
      </c>
      <c r="N59" s="220" t="s">
        <v>82</v>
      </c>
      <c r="O59" s="218"/>
      <c r="P59" s="32" t="b">
        <v>1</v>
      </c>
    </row>
    <row r="60" spans="2:16" ht="20.100000000000001" customHeight="1" x14ac:dyDescent="0.25">
      <c r="B60" s="217" t="s">
        <v>83</v>
      </c>
      <c r="C60" s="218"/>
      <c r="D60" s="32" t="b">
        <v>1</v>
      </c>
      <c r="E60" s="217" t="s">
        <v>84</v>
      </c>
      <c r="F60" s="218"/>
      <c r="G60" s="32" t="b">
        <v>1</v>
      </c>
      <c r="H60" s="219" t="s">
        <v>85</v>
      </c>
      <c r="I60" s="218"/>
      <c r="J60" s="32" t="b">
        <v>1</v>
      </c>
      <c r="K60" s="219" t="s">
        <v>86</v>
      </c>
      <c r="L60" s="218"/>
      <c r="M60" s="32" t="b">
        <v>1</v>
      </c>
      <c r="N60" s="220" t="s">
        <v>87</v>
      </c>
      <c r="O60" s="218"/>
      <c r="P60" s="32" t="b">
        <v>1</v>
      </c>
    </row>
    <row r="61" spans="2:16" ht="20.100000000000001" customHeight="1" x14ac:dyDescent="0.25">
      <c r="B61" s="217" t="s">
        <v>88</v>
      </c>
      <c r="C61" s="218"/>
      <c r="D61" s="32" t="b">
        <v>1</v>
      </c>
      <c r="E61" s="217" t="s">
        <v>89</v>
      </c>
      <c r="F61" s="218"/>
      <c r="G61" s="32" t="b">
        <v>1</v>
      </c>
      <c r="H61" s="219" t="s">
        <v>90</v>
      </c>
      <c r="I61" s="218"/>
      <c r="J61" s="32" t="b">
        <v>1</v>
      </c>
      <c r="K61" s="219" t="s">
        <v>91</v>
      </c>
      <c r="L61" s="218"/>
      <c r="M61" s="32" t="b">
        <v>1</v>
      </c>
      <c r="N61" s="220" t="s">
        <v>92</v>
      </c>
      <c r="O61" s="218"/>
      <c r="P61" s="32" t="b">
        <v>1</v>
      </c>
    </row>
    <row r="62" spans="2:16" ht="20.100000000000001" customHeight="1" x14ac:dyDescent="0.25">
      <c r="B62" s="219" t="s">
        <v>90</v>
      </c>
      <c r="C62" s="218"/>
      <c r="D62" s="32" t="b">
        <v>1</v>
      </c>
      <c r="E62" s="217" t="s">
        <v>93</v>
      </c>
      <c r="F62" s="218"/>
      <c r="G62" s="32" t="b">
        <v>1</v>
      </c>
      <c r="H62" s="219" t="s">
        <v>94</v>
      </c>
      <c r="I62" s="218"/>
      <c r="J62" s="32" t="b">
        <v>0</v>
      </c>
      <c r="K62" s="219" t="s">
        <v>95</v>
      </c>
      <c r="L62" s="218"/>
      <c r="M62" s="32" t="b">
        <v>1</v>
      </c>
      <c r="N62" s="220" t="s">
        <v>85</v>
      </c>
      <c r="O62" s="218"/>
      <c r="P62" s="32" t="b">
        <v>1</v>
      </c>
    </row>
    <row r="63" spans="2:16" ht="20.100000000000001" customHeight="1" x14ac:dyDescent="0.25">
      <c r="B63" s="219" t="s">
        <v>96</v>
      </c>
      <c r="C63" s="218"/>
      <c r="D63" s="32" t="b">
        <v>1</v>
      </c>
      <c r="E63" s="217" t="s">
        <v>97</v>
      </c>
      <c r="F63" s="218"/>
      <c r="G63" s="32" t="b">
        <v>1</v>
      </c>
      <c r="H63" s="37"/>
      <c r="I63" s="38"/>
      <c r="J63" s="39"/>
      <c r="K63" s="219" t="s">
        <v>98</v>
      </c>
      <c r="L63" s="218"/>
      <c r="M63" s="32" t="b">
        <v>1</v>
      </c>
      <c r="N63" s="220" t="s">
        <v>166</v>
      </c>
      <c r="O63" s="218"/>
      <c r="P63" s="32" t="b">
        <v>1</v>
      </c>
    </row>
    <row r="64" spans="2:16" ht="20.100000000000001" customHeight="1" x14ac:dyDescent="0.25">
      <c r="B64" s="219" t="s">
        <v>99</v>
      </c>
      <c r="C64" s="218"/>
      <c r="D64" s="32" t="b">
        <v>0</v>
      </c>
      <c r="E64" s="217" t="s">
        <v>100</v>
      </c>
      <c r="F64" s="218"/>
      <c r="G64" s="32" t="b">
        <v>1</v>
      </c>
      <c r="H64" s="40"/>
      <c r="I64" s="41"/>
      <c r="J64" s="42"/>
      <c r="K64" s="227" t="s">
        <v>101</v>
      </c>
      <c r="L64" s="22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7" t="s">
        <v>164</v>
      </c>
      <c r="F65" s="21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21" t="s">
        <v>107</v>
      </c>
      <c r="C69" s="221"/>
      <c r="D69" s="50"/>
      <c r="E69" s="50"/>
      <c r="F69" s="223" t="s">
        <v>108</v>
      </c>
      <c r="G69" s="225" t="s">
        <v>109</v>
      </c>
      <c r="H69" s="50"/>
      <c r="I69" s="221" t="s">
        <v>110</v>
      </c>
      <c r="J69" s="22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22"/>
      <c r="C70" s="222"/>
      <c r="D70" s="54"/>
      <c r="E70" s="55"/>
      <c r="F70" s="224"/>
      <c r="G70" s="226"/>
      <c r="H70" s="56"/>
      <c r="I70" s="222"/>
      <c r="J70" s="22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-152.67599999999999</v>
      </c>
      <c r="D72" s="144">
        <v>-154.98599999999999</v>
      </c>
      <c r="E72" s="76" t="s">
        <v>120</v>
      </c>
      <c r="F72" s="90">
        <v>20</v>
      </c>
      <c r="G72" s="146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-135.471</v>
      </c>
      <c r="D73" s="144">
        <v>-141.09200000000001</v>
      </c>
      <c r="E73" s="77" t="s">
        <v>124</v>
      </c>
      <c r="F73" s="91">
        <v>22</v>
      </c>
      <c r="G73" s="147">
        <v>34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1</v>
      </c>
      <c r="Q73" s="71">
        <v>1</v>
      </c>
    </row>
    <row r="74" spans="2:17" ht="20.100000000000001" customHeight="1" x14ac:dyDescent="0.25">
      <c r="B74" s="68" t="s">
        <v>128</v>
      </c>
      <c r="C74" s="90">
        <v>-210.49</v>
      </c>
      <c r="D74" s="144">
        <v>-211.7</v>
      </c>
      <c r="E74" s="77" t="s">
        <v>129</v>
      </c>
      <c r="F74" s="95">
        <v>10</v>
      </c>
      <c r="G74" s="14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-111.55</v>
      </c>
      <c r="D75" s="144">
        <v>-113.559</v>
      </c>
      <c r="E75" s="77" t="s">
        <v>134</v>
      </c>
      <c r="F75" s="95">
        <v>50</v>
      </c>
      <c r="G75" s="14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26.097000000000001</v>
      </c>
      <c r="D76" s="144">
        <v>22.861999999999998</v>
      </c>
      <c r="E76" s="77" t="s">
        <v>139</v>
      </c>
      <c r="F76" s="95">
        <v>40</v>
      </c>
      <c r="G76" s="148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30.841000000000001</v>
      </c>
      <c r="D77" s="144">
        <v>26.890999999999998</v>
      </c>
      <c r="E77" s="77" t="s">
        <v>144</v>
      </c>
      <c r="F77" s="95">
        <v>160</v>
      </c>
      <c r="G77" s="148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22.103999999999999</v>
      </c>
      <c r="D78" s="144">
        <v>19.143000000000001</v>
      </c>
      <c r="E78" s="77" t="s">
        <v>149</v>
      </c>
      <c r="F78" s="92"/>
      <c r="G78" s="149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2</v>
      </c>
      <c r="O78" s="50"/>
      <c r="P78" s="50"/>
    </row>
    <row r="79" spans="2:17" ht="20.100000000000001" customHeight="1" x14ac:dyDescent="0.25">
      <c r="B79" s="68" t="s">
        <v>153</v>
      </c>
      <c r="C79" s="90">
        <v>22.943999999999999</v>
      </c>
      <c r="D79" s="144">
        <v>19.971</v>
      </c>
      <c r="E79" s="76" t="s">
        <v>154</v>
      </c>
      <c r="F79" s="90">
        <v>21</v>
      </c>
      <c r="G79" s="146">
        <v>14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2.8500000000000002E-5</v>
      </c>
      <c r="D80" s="145">
        <v>2.76E-5</v>
      </c>
      <c r="E80" s="77" t="s">
        <v>159</v>
      </c>
      <c r="F80" s="91">
        <v>15</v>
      </c>
      <c r="G80" s="147">
        <v>53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66" t="s">
        <v>163</v>
      </c>
      <c r="C84" s="166"/>
    </row>
    <row r="85" spans="2:16" ht="15" customHeight="1" x14ac:dyDescent="0.25">
      <c r="B85" s="167" t="s">
        <v>182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25">
      <c r="B86" s="156" t="s">
        <v>193</v>
      </c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8"/>
    </row>
    <row r="87" spans="2:16" ht="15" customHeight="1" x14ac:dyDescent="0.25">
      <c r="B87" s="156" t="s">
        <v>194</v>
      </c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8"/>
    </row>
    <row r="88" spans="2:16" ht="15" customHeigh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1"/>
    </row>
    <row r="89" spans="2:16" ht="15" customHeight="1" x14ac:dyDescent="0.25">
      <c r="B89" s="150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2"/>
    </row>
    <row r="90" spans="2:16" ht="15" customHeigh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1"/>
    </row>
    <row r="91" spans="2:16" ht="15" customHeigh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1"/>
    </row>
    <row r="92" spans="2:16" ht="15" customHeight="1" x14ac:dyDescent="0.25">
      <c r="B92" s="150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2"/>
    </row>
    <row r="93" spans="2:16" ht="15" customHeight="1" x14ac:dyDescent="0.25"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2"/>
    </row>
    <row r="94" spans="2:16" ht="15" customHeight="1" x14ac:dyDescent="0.25">
      <c r="B94" s="150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2"/>
    </row>
    <row r="95" spans="2:16" ht="15" customHeight="1" x14ac:dyDescent="0.25"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2"/>
    </row>
    <row r="96" spans="2:16" ht="15" customHeight="1" x14ac:dyDescent="0.25">
      <c r="B96" s="150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2"/>
    </row>
    <row r="97" spans="2:16" ht="15" customHeight="1" x14ac:dyDescent="0.25">
      <c r="B97" s="150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2"/>
    </row>
    <row r="98" spans="2:16" ht="15" customHeight="1" x14ac:dyDescent="0.25">
      <c r="B98" s="150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2"/>
    </row>
    <row r="99" spans="2:16" ht="15" customHeigh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2024-11-30T16:10:01Z</dcterms:modified>
</cp:coreProperties>
</file>