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D25" i="1"/>
  <c r="C25" i="1"/>
  <c r="D23" i="1"/>
  <c r="F18" i="1" l="1"/>
  <c r="H18" i="1" l="1"/>
  <c r="I18" i="1" s="1"/>
  <c r="J18" i="1" s="1"/>
  <c r="G18" i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<sst xmlns="http://schemas.openxmlformats.org/spreadsheetml/2006/main" count="216" uniqueCount="202">
  <si>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</si>
  <si>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</si>
  <si>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</si>
  <si>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</si>
  <si>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</si>
  <si>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</si>
  <si>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</si>
  <si>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</si>
  <si>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</si>
  <si>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</si>
  <si>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</si>
  <si>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</si>
  <si>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</si>
  <si>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</si>
  <si>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</si>
  <si>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</si>
  <si>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</si>
  <si>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</si>
  <si>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</si>
  <si>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</si>
  <si>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</si>
  <si>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</si>
  <si>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</si>
  <si>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</si>
  <si>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</si>
  <si>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</si>
  <si>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</si>
  <si>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</si>
  <si>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</si>
  <si>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</si>
  <si>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</si>
  <si>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</si>
  <si>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</si>
  <si>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</si>
  <si>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</si>
  <si>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</si>
  <si>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</si>
  <si>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</si>
  <si>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</si>
  <si>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</si>
  <si>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</si>
  <si>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</si>
  <si>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</si>
  <si>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</si>
  <si>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</si>
  <si>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</si>
  <si>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</si>
  <si>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</si>
  <si>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</si>
  <si>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</si>
  <si>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</si>
  <si>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</si>
  <si>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</si>
  <si>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</si>
  <si>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</si>
  <si>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</si>
  <si>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</si>
  <si>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</si>
  <si>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</si>
  <si>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</si>
  <si>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</si>
  <si>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</si>
  <si>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</si>
  <si>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</si>
  <si>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</si>
  <si>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</si>
  <si>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</si>
  <si>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</si>
  <si>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</si>
  <si>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</si>
  <si>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</si>
  <si>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</si>
  <si>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</si>
  <si>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</si>
  <si>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</si>
  <si>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</si>
  <si>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</si>
  <si>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</si>
  <si>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</si>
  <si>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</si>
  <si>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</si>
  <si>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</si>
  <si>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</si>
  <si>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</si>
  <si>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</si>
  <si>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</si>
  <si>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</si>
  <si>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</si>
  <si>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</si>
  <si>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</si>
  <si>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</si>
  <si>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</si>
  <si>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</si>
  <si>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</si>
  <si>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</si>
  <si>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</si>
  <si>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</si>
  <si>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</si>
  <si>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</si>
  <si>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</si>
  <si>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</si>
  <si>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</si>
  <si>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</si>
  <si>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</si>
  <si>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</si>
  <si>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</si>
  <si>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</si>
  <si>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</si>
  <si>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</si>
  <si>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</si>
  <si>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</si>
  <si>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</si>
  <si>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</si>
  <si>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</si>
  <si>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</si>
  <si>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</si>
  <si>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</si>
  <si>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</si>
  <si>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</si>
  <si>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</si>
  <si>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</si>
  <si>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</si>
  <si>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</si>
  <si>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</si>
  <si>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</si>
  <si>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</si>
  <si>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</si>
  <si>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</si>
  <si>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</si>
  <si>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</si>
  <si>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</si>
  <si>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</si>
  <si>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</si>
  <si>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</si>
  <si>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</si>
  <si>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</si>
  <si>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</si>
  <si>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</si>
  <si>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</si>
  <si>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</si>
  <si>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</si>
  <si>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</si>
  <si>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</si>
  <si>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</si>
  <si>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</si>
  <si>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</si>
  <si>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</si>
  <si>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</si>
  <si>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</si>
  <si>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</si>
  <si>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</si>
  <si>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</si>
  <si>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</si>
  <si>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</si>
  <si>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</si>
  <si>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</si>
  <si>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</si>
  <si>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</si>
  <si>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</si>
  <si>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</si>
  <si>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</si>
  <si>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</si>
  <si>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</si>
  <si>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</si>
  <si>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</si>
  <si>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</si>
  <si>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</si>
  <si>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</si>
  <si>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</si>
  <si>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</si>
  <si>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</si>
  <si>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</si>
  <si>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</si>
  <si>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</si>
  <si>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</si>
  <si>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</si>
  <si>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</si>
  <si>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</si>
  <si>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</si>
  <si>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</si>
  <si>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</si>
  <si>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</si>
  <si>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</si>
  <si>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BLG</t>
    <phoneticPr fontId="3" type="noConversion"/>
  </si>
  <si>
    <t>KAMP</t>
    <phoneticPr fontId="3" type="noConversion"/>
  </si>
  <si>
    <t>1) 방풍막 연결</t>
    <phoneticPr fontId="3" type="noConversion"/>
  </si>
  <si>
    <t>/  /  /  /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</si>
  <si>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</si>
  <si>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</si>
  <si>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S</t>
    <phoneticPr fontId="3" type="noConversion"/>
  </si>
  <si>
    <t>ENG-KSP</t>
    <phoneticPr fontId="3" type="noConversion"/>
  </si>
  <si>
    <t>ENG-MMA</t>
    <phoneticPr fontId="3" type="noConversion"/>
  </si>
  <si>
    <t>E</t>
    <phoneticPr fontId="3" type="noConversion"/>
  </si>
  <si>
    <t>E</t>
    <phoneticPr fontId="3" type="noConversion"/>
  </si>
  <si>
    <t>20s/20k 35s/21k 50s/20s</t>
    <phoneticPr fontId="3" type="noConversion"/>
  </si>
  <si>
    <t>20s/14k 35s/17k 50s/16k</t>
    <phoneticPr fontId="3" type="noConversion"/>
  </si>
  <si>
    <t>M_044530:K</t>
    <phoneticPr fontId="3" type="noConversion"/>
  </si>
  <si>
    <t>M_044531</t>
    <phoneticPr fontId="3" type="noConversion"/>
  </si>
  <si>
    <t>M_044670:T</t>
    <phoneticPr fontId="3" type="noConversion"/>
  </si>
  <si>
    <t>TMR</t>
    <phoneticPr fontId="3" type="noConversion"/>
  </si>
  <si>
    <t>ALL</t>
    <phoneticPr fontId="3" type="noConversion"/>
  </si>
  <si>
    <t>1) [20:05-20:15] SA Observatory Firmware 업그레이드로 인터넷접속안됨, 정상 관측함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</si>
</sst>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20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14" sqref="D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8" t="s">
        <v>0</v>
      </c>
      <c r="C2" s="1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79">
        <v>45551</v>
      </c>
      <c r="D3" s="180"/>
      <c r="E3" s="1"/>
      <c r="F3" s="1"/>
      <c r="G3" s="1"/>
      <c r="H3" s="1"/>
      <c r="I3" s="1"/>
      <c r="J3" s="1"/>
      <c r="K3" s="35" t="s">
        <v>2</v>
      </c>
      <c r="L3" s="181">
        <f>(P31-(P32+P33))/P31*100</f>
        <v>100</v>
      </c>
      <c r="M3" s="181"/>
      <c r="N3" s="35" t="s">
        <v>3</v>
      </c>
      <c r="O3" s="181">
        <f>(P31-P33)/P31*100</f>
        <v>100</v>
      </c>
      <c r="P3" s="181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8" t="s">
        <v>6</v>
      </c>
      <c r="C7" s="17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201">
        <v>0.73958333333333337</v>
      </c>
      <c r="D9" s="202">
        <v>1.9</v>
      </c>
      <c r="E9" s="202">
        <v>9.1999999999999993</v>
      </c>
      <c r="F9" s="202">
        <v>51</v>
      </c>
      <c r="G9" s="109" t="s">
        <v>193</v>
      </c>
      <c r="H9" s="203">
        <v>3.4</v>
      </c>
      <c r="I9" s="121">
        <v>98</v>
      </c>
      <c r="J9" s="204">
        <f>IF(L9, 1, 0) + IF(M9, 2, 0) + IF(N9, 4, 0) + IF(O9, 8, 0) + IF(P9, 16, 0)</f>
        <v>0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06">
        <v>0.9375</v>
      </c>
      <c r="D10" s="203">
        <v>2.2000000000000002</v>
      </c>
      <c r="E10" s="203">
        <v>7.1</v>
      </c>
      <c r="F10" s="203">
        <v>65</v>
      </c>
      <c r="G10" s="121" t="s">
        <v>189</v>
      </c>
      <c r="H10" s="203">
        <v>2.2000000000000002</v>
      </c>
      <c r="I10" s="207"/>
      <c r="J10" s="204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0">
        <v>0.14583333333333334</v>
      </c>
      <c r="D11" s="211">
        <v>1.9</v>
      </c>
      <c r="E11" s="211">
        <v>6</v>
      </c>
      <c r="F11" s="211">
        <v>69</v>
      </c>
      <c r="G11" s="121" t="s">
        <v>192</v>
      </c>
      <c r="H11" s="203">
        <v>2.2999999999999998</v>
      </c>
      <c r="I11" s="212"/>
      <c r="J11" s="204">
        <f>IF(L11, 1, 0) + IF(M11, 2, 0) + IF(N11, 4, 0) + IF(O11, 8, 0) + IF(P11, 16, 0)</f>
        <v>0</v>
      </c>
      <c r="K11" s="82" t="b">
        <v>0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23.40625</v>
      </c>
      <c r="D12" s="12">
        <f>AVERAGE(D9:D11)</f>
        <v>2</v>
      </c>
      <c r="E12" s="12">
        <f>AVERAGE(E9:E11)</f>
        <v>7.4333333333333327</v>
      </c>
      <c r="F12" s="13">
        <f>AVERAGE(F9:F11)</f>
        <v>61.666666666666664</v>
      </c>
      <c r="G12" s="14"/>
      <c r="H12" s="15">
        <f>AVERAGE(H9:H11)</f>
        <v>2.6333333333333333</v>
      </c>
      <c r="I12" s="16"/>
      <c r="J12" s="17">
        <f>AVERAGE(J9:J11)</f>
        <v>0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8" t="s">
        <v>25</v>
      </c>
      <c r="C14" s="17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8" t="s">
        <v>176</v>
      </c>
      <c r="D16" s="200" t="s">
        <v>178</v>
      </c>
      <c r="E16" s="200" t="s">
        <v>183</v>
      </c>
      <c r="F16" s="200" t="s">
        <v>184</v>
      </c>
      <c r="G16" s="200" t="s">
        <v>190</v>
      </c>
      <c r="H16" s="200" t="s">
        <v>191</v>
      </c>
      <c r="I16" s="200" t="s">
        <v>199</v>
      </c>
      <c r="J16" s="217" t="s">
        <v>200</v>
      </c>
      <c r="K16" s="114"/>
      <c r="L16" s="113"/>
      <c r="M16" s="113"/>
      <c r="N16" s="113"/>
      <c r="O16" s="113"/>
      <c r="P16" s="200" t="s">
        <v>41</v>
      </c>
    </row>
    <row r="17" spans="2:16" ht="14.1" customHeight="1" x14ac:dyDescent="0.25">
      <c r="B17" s="24" t="s">
        <v>42</v>
      </c>
      <c r="C17" s="199">
        <v>0.69861111111111107</v>
      </c>
      <c r="D17" s="199">
        <v>0.70000000000000007</v>
      </c>
      <c r="E17" s="199">
        <v>0.7270833333333333</v>
      </c>
      <c r="F17" s="199">
        <v>0.90138888888888891</v>
      </c>
      <c r="G17" s="199">
        <v>0.96527777777777779</v>
      </c>
      <c r="H17" s="199">
        <v>6.9444444444444434E-2</v>
      </c>
      <c r="I17" s="199">
        <v>0.14444444444444446</v>
      </c>
      <c r="J17" s="199">
        <v>0.16527777777777777</v>
      </c>
      <c r="K17" s="114"/>
      <c r="L17" s="114"/>
      <c r="M17" s="114"/>
      <c r="N17" s="114"/>
      <c r="O17" s="114"/>
      <c r="P17" s="199">
        <v>0.16388888888888889</v>
      </c>
    </row>
    <row r="18" spans="2:16" ht="14.1" customHeight="1" x14ac:dyDescent="0.25">
      <c r="B18" s="24" t="s">
        <v>43</v>
      </c>
      <c r="C18" s="200">
        <v>44503</v>
      </c>
      <c r="D18" s="200">
        <f>C18+1</f>
        <v>44504</v>
      </c>
      <c r="E18" s="200">
        <f>D19+1</f>
        <v>44515</v>
      </c>
      <c r="F18" s="200">
        <f>E19+1</f>
        <v>44631</v>
      </c>
      <c r="G18" s="200">
        <f>F19+1</f>
        <v>44671</v>
      </c>
      <c r="H18" s="200">
        <f>G19+1</f>
        <v>44740</v>
      </c>
      <c r="I18" s="200">
        <f>H19+1</f>
        <v>44774</v>
      </c>
      <c r="J18" s="200">
        <f>I19+1</f>
        <v>44786</v>
      </c>
      <c r="K18" s="113"/>
      <c r="L18" s="113"/>
      <c r="M18" s="113"/>
      <c r="N18" s="113"/>
      <c r="O18" s="113"/>
      <c r="P18" s="200">
        <f>MAX(C18:O19)+1</f>
        <v>44791</v>
      </c>
    </row>
    <row r="19" spans="2:16" ht="14.1" customHeight="1" thickBot="1" x14ac:dyDescent="0.3">
      <c r="B19" s="9" t="s">
        <v>44</v>
      </c>
      <c r="C19" s="84"/>
      <c r="D19" s="200">
        <v>44514</v>
      </c>
      <c r="E19" s="200">
        <v>44630</v>
      </c>
      <c r="F19" s="200">
        <v>44670</v>
      </c>
      <c r="G19" s="200">
        <v>44739</v>
      </c>
      <c r="H19" s="200">
        <v>44773</v>
      </c>
      <c r="I19" s="200">
        <f>I18+11</f>
        <v>44785</v>
      </c>
      <c r="J19" s="200">
        <f>J18+4</f>
        <v>44790</v>
      </c>
      <c r="K19" s="115"/>
      <c r="L19" s="115"/>
      <c r="M19" s="115"/>
      <c r="N19" s="113"/>
      <c r="O19" s="113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0">IF(ISNUMBER(E18),E19-E18+1,"")</f>
        <v>116</v>
      </c>
      <c r="F20" s="90">
        <f t="shared" si="0"/>
        <v>40</v>
      </c>
      <c r="G20" s="120">
        <f t="shared" si="0"/>
        <v>69</v>
      </c>
      <c r="H20" s="120">
        <f t="shared" si="0"/>
        <v>34</v>
      </c>
      <c r="I20" s="90">
        <f t="shared" si="0"/>
        <v>12</v>
      </c>
      <c r="J20" s="90">
        <f t="shared" si="0"/>
        <v>5</v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0" t="s">
        <v>46</v>
      </c>
      <c r="C22" s="24" t="s">
        <v>21</v>
      </c>
      <c r="D22" s="24" t="s">
        <v>23</v>
      </c>
      <c r="E22" s="24" t="s">
        <v>47</v>
      </c>
      <c r="F22" s="191" t="s">
        <v>48</v>
      </c>
      <c r="G22" s="191"/>
      <c r="H22" s="191"/>
      <c r="I22" s="191"/>
      <c r="J22" s="24" t="s">
        <v>21</v>
      </c>
      <c r="K22" s="24" t="s">
        <v>23</v>
      </c>
      <c r="L22" s="24" t="s">
        <v>47</v>
      </c>
      <c r="M22" s="191" t="s">
        <v>48</v>
      </c>
      <c r="N22" s="191"/>
      <c r="O22" s="191"/>
      <c r="P22" s="191"/>
    </row>
    <row r="23" spans="2:16" ht="13.5" customHeight="1" x14ac:dyDescent="0.25">
      <c r="B23" s="190"/>
      <c r="C23" s="111">
        <v>44509</v>
      </c>
      <c r="D23" s="111">
        <f>C23+2</f>
        <v>44511</v>
      </c>
      <c r="E23" s="109" t="s">
        <v>181</v>
      </c>
      <c r="F23" s="189" t="s">
        <v>194</v>
      </c>
      <c r="G23" s="189"/>
      <c r="H23" s="189"/>
      <c r="I23" s="189"/>
      <c r="J23" s="118"/>
      <c r="K23" s="118"/>
      <c r="L23" s="117" t="s">
        <v>50</v>
      </c>
      <c r="M23" s="189" t="s">
        <v>187</v>
      </c>
      <c r="N23" s="189"/>
      <c r="O23" s="189"/>
      <c r="P23" s="189"/>
    </row>
    <row r="24" spans="2:16" ht="13.5" customHeight="1" x14ac:dyDescent="0.25">
      <c r="B24" s="190"/>
      <c r="C24" s="112"/>
      <c r="D24" s="112"/>
      <c r="E24" s="117" t="s">
        <v>177</v>
      </c>
      <c r="F24" s="189" t="s">
        <v>179</v>
      </c>
      <c r="G24" s="189"/>
      <c r="H24" s="189"/>
      <c r="I24" s="189"/>
      <c r="J24" s="118"/>
      <c r="K24" s="118"/>
      <c r="L24" s="117" t="s">
        <v>51</v>
      </c>
      <c r="M24" s="189" t="s">
        <v>179</v>
      </c>
      <c r="N24" s="189"/>
      <c r="O24" s="189"/>
      <c r="P24" s="189"/>
    </row>
    <row r="25" spans="2:16" ht="13.5" customHeight="1" x14ac:dyDescent="0.25">
      <c r="B25" s="190"/>
      <c r="C25" s="112">
        <f>D23+1</f>
        <v>44512</v>
      </c>
      <c r="D25" s="112">
        <f>C25+2</f>
        <v>44514</v>
      </c>
      <c r="E25" s="117" t="s">
        <v>51</v>
      </c>
      <c r="F25" s="189" t="s">
        <v>195</v>
      </c>
      <c r="G25" s="189"/>
      <c r="H25" s="189"/>
      <c r="I25" s="189"/>
      <c r="J25" s="118"/>
      <c r="K25" s="118"/>
      <c r="L25" s="117" t="s">
        <v>180</v>
      </c>
      <c r="M25" s="189" t="s">
        <v>188</v>
      </c>
      <c r="N25" s="189"/>
      <c r="O25" s="189"/>
      <c r="P25" s="189"/>
    </row>
    <row r="26" spans="2:16" ht="13.5" customHeight="1" x14ac:dyDescent="0.25">
      <c r="B26" s="190"/>
      <c r="C26" s="112"/>
      <c r="D26" s="112"/>
      <c r="E26" s="117" t="s">
        <v>50</v>
      </c>
      <c r="F26" s="189" t="s">
        <v>186</v>
      </c>
      <c r="G26" s="189"/>
      <c r="H26" s="189"/>
      <c r="I26" s="189"/>
      <c r="J26" s="118"/>
      <c r="K26" s="118"/>
      <c r="L26" s="117" t="s">
        <v>49</v>
      </c>
      <c r="M26" s="189" t="s">
        <v>179</v>
      </c>
      <c r="N26" s="189"/>
      <c r="O26" s="189"/>
      <c r="P26" s="18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8" t="s">
        <v>52</v>
      </c>
      <c r="C28" s="178"/>
      <c r="D28" s="1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0.15694444444444444</v>
      </c>
      <c r="D30" s="100"/>
      <c r="E30" s="100">
        <v>6.25E-2</v>
      </c>
      <c r="F30" s="100"/>
      <c r="G30" s="100"/>
      <c r="H30" s="100"/>
      <c r="I30" s="100"/>
      <c r="J30" s="100"/>
      <c r="K30" s="110"/>
      <c r="L30" s="100"/>
      <c r="M30" s="100"/>
      <c r="N30" s="100"/>
      <c r="O30" s="100">
        <v>0.17083333333333331</v>
      </c>
      <c r="P30" s="95">
        <f>SUM(C30:J30,L30:N30)</f>
        <v>0.21944444444444444</v>
      </c>
    </row>
    <row r="31" spans="2:16" ht="14.1" customHeight="1" x14ac:dyDescent="0.25">
      <c r="B31" s="25" t="s">
        <v>171</v>
      </c>
      <c r="C31" s="208">
        <v>0.17777777777777778</v>
      </c>
      <c r="D31" s="209">
        <v>0.10416666666666667</v>
      </c>
      <c r="E31" s="209">
        <v>6.3888888888888884E-2</v>
      </c>
      <c r="F31" s="209">
        <v>7.4999999999999997E-2</v>
      </c>
      <c r="G31" s="107"/>
      <c r="H31" s="107"/>
      <c r="I31" s="107"/>
      <c r="J31" s="107"/>
      <c r="K31" s="209">
        <v>2.0833333333333332E-2</v>
      </c>
      <c r="L31" s="107"/>
      <c r="M31" s="107"/>
      <c r="N31" s="107"/>
      <c r="O31" s="108"/>
      <c r="P31" s="95">
        <f>SUM(C31:N31)</f>
        <v>0.44166666666666665</v>
      </c>
    </row>
    <row r="32" spans="2:16" ht="14.1" customHeight="1" x14ac:dyDescent="0.25">
      <c r="B32" s="25" t="s">
        <v>67</v>
      </c>
      <c r="C32" s="119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2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213">
        <f>SUM(C33:N33)</f>
        <v>0</v>
      </c>
    </row>
    <row r="34" spans="2:16" ht="14.1" customHeight="1" x14ac:dyDescent="0.25">
      <c r="B34" s="72" t="s">
        <v>169</v>
      </c>
      <c r="C34" s="85">
        <f>C31-C32-C33</f>
        <v>0.17777777777777778</v>
      </c>
      <c r="D34" s="85">
        <f t="shared" ref="D34:P34" si="1">D31-D32-D33</f>
        <v>0.10416666666666667</v>
      </c>
      <c r="E34" s="85">
        <f t="shared" si="1"/>
        <v>6.3888888888888884E-2</v>
      </c>
      <c r="F34" s="85">
        <f t="shared" si="1"/>
        <v>7.4999999999999997E-2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2.0833333333333332E-2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1"/>
      <c r="P34" s="102">
        <f t="shared" si="1"/>
        <v>0.44166666666666665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5" t="s">
        <v>69</v>
      </c>
      <c r="C36" s="173" t="s">
        <v>196</v>
      </c>
      <c r="D36" s="173"/>
      <c r="E36" s="173" t="s">
        <v>197</v>
      </c>
      <c r="F36" s="173"/>
      <c r="G36" s="173" t="s">
        <v>198</v>
      </c>
      <c r="H36" s="173"/>
      <c r="I36" s="173"/>
      <c r="J36" s="173"/>
      <c r="K36" s="173"/>
      <c r="L36" s="173"/>
      <c r="M36" s="173"/>
      <c r="N36" s="173"/>
      <c r="O36" s="173"/>
      <c r="P36" s="173"/>
    </row>
    <row r="37" spans="2:16" ht="18" customHeight="1" x14ac:dyDescent="0.25">
      <c r="B37" s="176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</row>
    <row r="38" spans="2:16" ht="18" customHeight="1" x14ac:dyDescent="0.25">
      <c r="B38" s="176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</row>
    <row r="39" spans="2:16" ht="18" customHeight="1" x14ac:dyDescent="0.25">
      <c r="B39" s="176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</row>
    <row r="40" spans="2:16" ht="18" customHeight="1" x14ac:dyDescent="0.25">
      <c r="B40" s="176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</row>
    <row r="41" spans="2:16" ht="18" customHeight="1" x14ac:dyDescent="0.25">
      <c r="B41" s="177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201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51"/>
      <c r="C52" s="152"/>
      <c r="D52" s="149"/>
      <c r="E52" s="149"/>
      <c r="F52" s="149"/>
      <c r="G52" s="152"/>
      <c r="H52" s="152"/>
      <c r="I52" s="152"/>
      <c r="J52" s="152"/>
      <c r="K52" s="152"/>
      <c r="L52" s="152"/>
      <c r="M52" s="152"/>
      <c r="N52" s="152"/>
      <c r="O52" s="152"/>
      <c r="P52" s="153"/>
    </row>
    <row r="53" spans="2:16" ht="14.1" customHeight="1" thickTop="1" thickBot="1" x14ac:dyDescent="0.3">
      <c r="B53" s="154" t="s">
        <v>168</v>
      </c>
      <c r="C53" s="155"/>
      <c r="D53" s="116"/>
      <c r="E53" s="205">
        <v>3.21</v>
      </c>
      <c r="F53" s="205">
        <v>2.61</v>
      </c>
      <c r="G53" s="158"/>
      <c r="H53" s="159"/>
      <c r="I53" s="159"/>
      <c r="J53" s="159"/>
      <c r="K53" s="159"/>
      <c r="L53" s="159"/>
      <c r="M53" s="159"/>
      <c r="N53" s="159"/>
      <c r="O53" s="159"/>
      <c r="P53" s="160"/>
    </row>
    <row r="54" spans="2:16" ht="14.1" customHeight="1" thickTop="1" thickBot="1" x14ac:dyDescent="0.3">
      <c r="B54" s="156" t="s">
        <v>167</v>
      </c>
      <c r="C54" s="157"/>
      <c r="D54" s="157"/>
      <c r="E54" s="157"/>
      <c r="F54" s="205">
        <v>134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 x14ac:dyDescent="0.25"/>
    <row r="56" spans="2:16" ht="17.25" customHeight="1" x14ac:dyDescent="0.25">
      <c r="B56" s="135" t="s">
        <v>71</v>
      </c>
      <c r="C56" s="1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6" t="s">
        <v>72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139" t="s">
        <v>73</v>
      </c>
      <c r="O57" s="137"/>
      <c r="P57" s="140"/>
    </row>
    <row r="58" spans="2:16" ht="17.100000000000001" customHeight="1" x14ac:dyDescent="0.25">
      <c r="B58" s="141" t="s">
        <v>74</v>
      </c>
      <c r="C58" s="142"/>
      <c r="D58" s="143"/>
      <c r="E58" s="141" t="s">
        <v>75</v>
      </c>
      <c r="F58" s="142"/>
      <c r="G58" s="143"/>
      <c r="H58" s="142" t="s">
        <v>76</v>
      </c>
      <c r="I58" s="142"/>
      <c r="J58" s="142"/>
      <c r="K58" s="144" t="s">
        <v>77</v>
      </c>
      <c r="L58" s="142"/>
      <c r="M58" s="145"/>
      <c r="N58" s="146"/>
      <c r="O58" s="142"/>
      <c r="P58" s="147"/>
    </row>
    <row r="59" spans="2:16" ht="20.100000000000001" customHeight="1" x14ac:dyDescent="0.25">
      <c r="B59" s="123" t="s">
        <v>78</v>
      </c>
      <c r="C59" s="124"/>
      <c r="D59" s="32" t="b">
        <v>1</v>
      </c>
      <c r="E59" s="123" t="s">
        <v>79</v>
      </c>
      <c r="F59" s="124"/>
      <c r="G59" s="32" t="b">
        <v>1</v>
      </c>
      <c r="H59" s="131" t="s">
        <v>80</v>
      </c>
      <c r="I59" s="124"/>
      <c r="J59" s="32" t="b">
        <v>1</v>
      </c>
      <c r="K59" s="131" t="s">
        <v>81</v>
      </c>
      <c r="L59" s="124"/>
      <c r="M59" s="32" t="b">
        <v>1</v>
      </c>
      <c r="N59" s="132" t="s">
        <v>82</v>
      </c>
      <c r="O59" s="124"/>
      <c r="P59" s="32" t="b">
        <v>1</v>
      </c>
    </row>
    <row r="60" spans="2:16" ht="20.100000000000001" customHeight="1" x14ac:dyDescent="0.25">
      <c r="B60" s="123" t="s">
        <v>83</v>
      </c>
      <c r="C60" s="124"/>
      <c r="D60" s="32" t="b">
        <v>1</v>
      </c>
      <c r="E60" s="123" t="s">
        <v>84</v>
      </c>
      <c r="F60" s="124"/>
      <c r="G60" s="32" t="b">
        <v>1</v>
      </c>
      <c r="H60" s="131" t="s">
        <v>85</v>
      </c>
      <c r="I60" s="124"/>
      <c r="J60" s="32" t="b">
        <v>1</v>
      </c>
      <c r="K60" s="131" t="s">
        <v>86</v>
      </c>
      <c r="L60" s="124"/>
      <c r="M60" s="32" t="b">
        <v>1</v>
      </c>
      <c r="N60" s="132" t="s">
        <v>87</v>
      </c>
      <c r="O60" s="124"/>
      <c r="P60" s="32" t="b">
        <v>1</v>
      </c>
    </row>
    <row r="61" spans="2:16" ht="20.100000000000001" customHeight="1" x14ac:dyDescent="0.25">
      <c r="B61" s="123" t="s">
        <v>88</v>
      </c>
      <c r="C61" s="124"/>
      <c r="D61" s="32" t="b">
        <v>1</v>
      </c>
      <c r="E61" s="123" t="s">
        <v>89</v>
      </c>
      <c r="F61" s="124"/>
      <c r="G61" s="32" t="b">
        <v>1</v>
      </c>
      <c r="H61" s="131" t="s">
        <v>90</v>
      </c>
      <c r="I61" s="124"/>
      <c r="J61" s="32" t="b">
        <v>1</v>
      </c>
      <c r="K61" s="131" t="s">
        <v>91</v>
      </c>
      <c r="L61" s="124"/>
      <c r="M61" s="32" t="b">
        <v>1</v>
      </c>
      <c r="N61" s="132" t="s">
        <v>92</v>
      </c>
      <c r="O61" s="124"/>
      <c r="P61" s="32" t="b">
        <v>1</v>
      </c>
    </row>
    <row r="62" spans="2:16" ht="20.100000000000001" customHeight="1" x14ac:dyDescent="0.25">
      <c r="B62" s="131" t="s">
        <v>90</v>
      </c>
      <c r="C62" s="124"/>
      <c r="D62" s="32" t="b">
        <v>1</v>
      </c>
      <c r="E62" s="123" t="s">
        <v>93</v>
      </c>
      <c r="F62" s="124"/>
      <c r="G62" s="32" t="b">
        <v>1</v>
      </c>
      <c r="H62" s="131" t="s">
        <v>94</v>
      </c>
      <c r="I62" s="124"/>
      <c r="J62" s="32" t="b">
        <v>0</v>
      </c>
      <c r="K62" s="131" t="s">
        <v>95</v>
      </c>
      <c r="L62" s="124"/>
      <c r="M62" s="32" t="b">
        <v>1</v>
      </c>
      <c r="N62" s="132" t="s">
        <v>85</v>
      </c>
      <c r="O62" s="124"/>
      <c r="P62" s="32" t="b">
        <v>1</v>
      </c>
    </row>
    <row r="63" spans="2:16" ht="20.100000000000001" customHeight="1" x14ac:dyDescent="0.25">
      <c r="B63" s="131" t="s">
        <v>96</v>
      </c>
      <c r="C63" s="124"/>
      <c r="D63" s="32" t="b">
        <v>1</v>
      </c>
      <c r="E63" s="123" t="s">
        <v>97</v>
      </c>
      <c r="F63" s="124"/>
      <c r="G63" s="32" t="b">
        <v>1</v>
      </c>
      <c r="H63" s="37"/>
      <c r="I63" s="38"/>
      <c r="J63" s="39"/>
      <c r="K63" s="131" t="s">
        <v>98</v>
      </c>
      <c r="L63" s="124"/>
      <c r="M63" s="32" t="b">
        <v>1</v>
      </c>
      <c r="N63" s="132" t="s">
        <v>166</v>
      </c>
      <c r="O63" s="124"/>
      <c r="P63" s="32" t="b">
        <v>1</v>
      </c>
    </row>
    <row r="64" spans="2:16" ht="20.100000000000001" customHeight="1" x14ac:dyDescent="0.25">
      <c r="B64" s="131" t="s">
        <v>99</v>
      </c>
      <c r="C64" s="124"/>
      <c r="D64" s="32" t="b">
        <v>0</v>
      </c>
      <c r="E64" s="123" t="s">
        <v>100</v>
      </c>
      <c r="F64" s="124"/>
      <c r="G64" s="32" t="b">
        <v>1</v>
      </c>
      <c r="H64" s="40"/>
      <c r="I64" s="41"/>
      <c r="J64" s="42"/>
      <c r="K64" s="133" t="s">
        <v>101</v>
      </c>
      <c r="L64" s="13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3" t="s">
        <v>164</v>
      </c>
      <c r="F65" s="12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5" t="s">
        <v>107</v>
      </c>
      <c r="C69" s="125"/>
      <c r="D69" s="50"/>
      <c r="E69" s="50"/>
      <c r="F69" s="127" t="s">
        <v>108</v>
      </c>
      <c r="G69" s="129" t="s">
        <v>109</v>
      </c>
      <c r="H69" s="50"/>
      <c r="I69" s="125" t="s">
        <v>110</v>
      </c>
      <c r="J69" s="12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6"/>
      <c r="C70" s="126"/>
      <c r="D70" s="54"/>
      <c r="E70" s="55"/>
      <c r="F70" s="128"/>
      <c r="G70" s="130"/>
      <c r="H70" s="56"/>
      <c r="I70" s="126"/>
      <c r="J70" s="12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-154.19999999999999</v>
      </c>
      <c r="D72" s="214">
        <v>-155.9</v>
      </c>
      <c r="E72" s="77" t="s">
        <v>120</v>
      </c>
      <c r="F72" s="91">
        <v>18.5</v>
      </c>
      <c r="G72" s="214">
        <v>16.3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-138.1</v>
      </c>
      <c r="D73" s="214">
        <v>-142.1</v>
      </c>
      <c r="E73" s="78" t="s">
        <v>124</v>
      </c>
      <c r="F73" s="92">
        <v>28.3</v>
      </c>
      <c r="G73" s="215">
        <v>37.799999999999997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-210.7</v>
      </c>
      <c r="D74" s="214">
        <v>-212.2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-112.7</v>
      </c>
      <c r="D75" s="214">
        <v>-116.3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22.7</v>
      </c>
      <c r="D76" s="214">
        <v>21.3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27.1</v>
      </c>
      <c r="D77" s="214">
        <v>25.1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18.899999999999999</v>
      </c>
      <c r="D78" s="214">
        <v>17.7</v>
      </c>
      <c r="E78" s="78" t="s">
        <v>149</v>
      </c>
      <c r="F78" s="93"/>
      <c r="G78" s="216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19.7</v>
      </c>
      <c r="D79" s="214">
        <v>18.5</v>
      </c>
      <c r="E79" s="77" t="s">
        <v>154</v>
      </c>
      <c r="F79" s="91">
        <v>17.399999999999999</v>
      </c>
      <c r="G79" s="214">
        <v>7.4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2.4700000000000001E-5</v>
      </c>
      <c r="D80" s="218">
        <v>2.3900000000000002E-5</v>
      </c>
      <c r="E80" s="78" t="s">
        <v>159</v>
      </c>
      <c r="F80" s="92">
        <v>34.5</v>
      </c>
      <c r="G80" s="215">
        <v>77.400000000000006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82" t="s">
        <v>163</v>
      </c>
      <c r="C84" s="182"/>
    </row>
    <row r="85" spans="2:16" ht="15" customHeight="1" x14ac:dyDescent="0.25">
      <c r="B85" s="183" t="s">
        <v>185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5"/>
    </row>
    <row r="86" spans="2:16" ht="15" customHeight="1" x14ac:dyDescent="0.25">
      <c r="B86" s="186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8"/>
    </row>
    <row r="87" spans="2:16" ht="15" customHeight="1" x14ac:dyDescent="0.25">
      <c r="B87" s="192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4"/>
    </row>
    <row r="88" spans="2:16" ht="15" customHeight="1" x14ac:dyDescent="0.25">
      <c r="B88" s="186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8"/>
    </row>
    <row r="89" spans="2:16" ht="15" customHeight="1" x14ac:dyDescent="0.25">
      <c r="B89" s="192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4"/>
    </row>
    <row r="90" spans="2:16" ht="15" customHeight="1" x14ac:dyDescent="0.25">
      <c r="B90" s="186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8"/>
    </row>
    <row r="91" spans="2:16" ht="15" customHeight="1" x14ac:dyDescent="0.25">
      <c r="B91" s="186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8"/>
    </row>
    <row r="92" spans="2:16" ht="15" customHeight="1" x14ac:dyDescent="0.25">
      <c r="B92" s="192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4"/>
    </row>
    <row r="93" spans="2:16" ht="15" customHeight="1" x14ac:dyDescent="0.25">
      <c r="B93" s="192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4"/>
    </row>
    <row r="94" spans="2:16" ht="15" customHeight="1" x14ac:dyDescent="0.25">
      <c r="B94" s="192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4"/>
    </row>
    <row r="95" spans="2:16" ht="15" customHeight="1" x14ac:dyDescent="0.25">
      <c r="B95" s="192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4"/>
    </row>
    <row r="96" spans="2:16" ht="15" customHeight="1" x14ac:dyDescent="0.25">
      <c r="B96" s="192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4"/>
    </row>
    <row r="97" spans="2:16" ht="15" customHeight="1" x14ac:dyDescent="0.25">
      <c r="B97" s="192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4"/>
    </row>
    <row r="98" spans="2:16" ht="15" customHeight="1" x14ac:dyDescent="0.25">
      <c r="B98" s="192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4"/>
    </row>
    <row r="99" spans="2:16" ht="15" customHeight="1" x14ac:dyDescent="0.25">
      <c r="B99" s="195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2024-09-17T04:13:00Z</dcterms:modified>
</cp:coreProperties>
</file>