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D25" i="1"/>
  <c r="C25" i="1"/>
  <c r="D23" i="1"/>
  <c r="H18" i="1" l="1"/>
  <c r="H19" i="1" s="1"/>
  <c r="I18" i="1" s="1"/>
  <c r="G18" i="1"/>
  <c r="F18" i="1"/>
  <c r="E18" i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<sst xmlns="http://schemas.openxmlformats.org/spreadsheetml/2006/main" count="217" uniqueCount="202">
  <si>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</si>
  <si>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</si>
  <si>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</si>
  <si>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</si>
  <si>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</si>
  <si>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</si>
  <si>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</si>
  <si>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</si>
  <si>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</si>
  <si>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</si>
  <si>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</si>
  <si>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</si>
  <si>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</si>
  <si>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</si>
  <si>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</si>
  <si>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</si>
  <si>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</si>
  <si>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</si>
  <si>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</si>
  <si>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</si>
  <si>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</si>
  <si>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</si>
  <si>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</si>
  <si>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</si>
  <si>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</si>
  <si>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</si>
  <si>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</si>
  <si>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</si>
  <si>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</si>
  <si>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</si>
  <si>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</si>
  <si>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</si>
  <si>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</si>
  <si>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</si>
  <si>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</si>
  <si>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</si>
  <si>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</si>
  <si>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</si>
  <si>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</si>
  <si>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</si>
  <si>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</si>
  <si>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</si>
  <si>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</si>
  <si>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</si>
  <si>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</si>
  <si>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</si>
  <si>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</si>
  <si>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</si>
  <si>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</si>
  <si>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</si>
  <si>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</si>
  <si>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</si>
  <si>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</si>
  <si>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</si>
  <si>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</si>
  <si>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</si>
  <si>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</si>
  <si>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</si>
  <si>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</si>
  <si>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</si>
  <si>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</si>
  <si>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</si>
  <si>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</si>
  <si>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</si>
  <si>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</si>
  <si>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</si>
  <si>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</si>
  <si>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</si>
  <si>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</si>
  <si>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</si>
  <si>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</si>
  <si>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</si>
  <si>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</si>
  <si>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</si>
  <si>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</si>
  <si>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</si>
  <si>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</si>
  <si>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</si>
  <si>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</si>
  <si>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</si>
  <si>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</si>
  <si>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</si>
  <si>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</si>
  <si>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</si>
  <si>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</si>
  <si>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</si>
  <si>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</si>
  <si>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</si>
  <si>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</si>
  <si>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</si>
  <si>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</si>
  <si>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</si>
  <si>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</si>
  <si>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</si>
  <si>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</si>
  <si>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</si>
  <si>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</si>
  <si>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</si>
  <si>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</si>
  <si>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</si>
  <si>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</si>
  <si>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</si>
  <si>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</si>
  <si>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</si>
  <si>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</si>
  <si>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</si>
  <si>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</si>
  <si>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</si>
  <si>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</si>
  <si>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</si>
  <si>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</si>
  <si>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</si>
  <si>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</si>
  <si>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</si>
  <si>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</si>
  <si>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</si>
  <si>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</si>
  <si>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</si>
  <si>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</si>
  <si>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</si>
  <si>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</si>
  <si>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</si>
  <si>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</si>
  <si>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</si>
  <si>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</si>
  <si>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</si>
  <si>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</si>
  <si>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</si>
  <si>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</si>
  <si>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</si>
  <si>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</si>
  <si>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</si>
  <si>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</si>
  <si>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</si>
  <si>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</si>
  <si>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</si>
  <si>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</si>
  <si>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</si>
  <si>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</si>
  <si>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</si>
  <si>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</si>
  <si>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</si>
  <si>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</si>
  <si>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</si>
  <si>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</si>
  <si>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</si>
  <si>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</si>
  <si>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</si>
  <si>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</si>
  <si>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</si>
  <si>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</si>
  <si>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</si>
  <si>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</si>
  <si>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</si>
  <si>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</si>
  <si>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</si>
  <si>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</si>
  <si>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</si>
  <si>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</si>
  <si>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</si>
  <si>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</si>
  <si>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</si>
  <si>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</si>
  <si>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</si>
  <si>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</si>
  <si>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</si>
  <si>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</si>
  <si>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</si>
  <si>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</si>
  <si>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</si>
  <si>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</si>
  <si>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</si>
  <si>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</si>
  <si>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</si>
  <si>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</si>
  <si>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</si>
  <si>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</si>
  <si>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</si>
  <si>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</si>
  <si>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</si>
  <si>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</si>
  <si>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</si>
  <si>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</si>
  <si>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E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</si>
  <si>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</si>
  <si>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</si>
  <si>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</si>
  <si>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1) 방풍막 연결</t>
    <phoneticPr fontId="3" type="noConversion"/>
  </si>
  <si>
    <t>/  /  /  /</t>
    <phoneticPr fontId="3" type="noConversion"/>
  </si>
  <si>
    <t>TMT</t>
    <phoneticPr fontId="3" type="noConversion"/>
  </si>
  <si>
    <t>ALL</t>
    <phoneticPr fontId="3" type="noConversion"/>
  </si>
  <si>
    <t xml:space="preserve">20s/9k 35s/10k 50s/9k </t>
    <phoneticPr fontId="3" type="noConversion"/>
  </si>
  <si>
    <t>20s/7k 35s/8k 50s/8k</t>
    <phoneticPr fontId="3" type="noConversion"/>
  </si>
  <si>
    <t xml:space="preserve"> L_043125-043140</t>
    <phoneticPr fontId="3" type="noConversion"/>
  </si>
  <si>
    <t>M_043172</t>
    <phoneticPr fontId="3" type="noConversion"/>
  </si>
  <si>
    <t>1) 달의 영향으로 BLG 01, 02, 03, 04, 11, 12, 13, 14, 15, 16, 17, 18, 19, 41, 42, 51, 52삭제하여 촬영</t>
    <phoneticPr fontId="3" type="noConversion"/>
  </si>
  <si>
    <t>T_043352-043353</t>
    <phoneticPr fontId="3" type="noConversion"/>
  </si>
  <si>
    <t>S</t>
    <phoneticPr fontId="3" type="noConversion"/>
  </si>
  <si>
    <t>60s/9k 45s/11k 30s/  12k</t>
    <phoneticPr fontId="3" type="noConversion"/>
  </si>
  <si>
    <t xml:space="preserve"> 60s/15k 45s/20k 30s/23k</t>
    <phoneticPr fontId="3" type="noConversion"/>
  </si>
  <si>
    <t>ammoyingmoon-.sh 명령어를 사용하여 여러 개의 BLG를 삭제하였으나 실행안됨. BLG하나씩 삭제할때 명령어 입력됨.</t>
    <phoneticPr fontId="3" type="noConversion"/>
  </si>
  <si>
    <t>2) [00:11-00:38] 짙은구름과 고습으로 관측중단후 재개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</si>
</sst>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color rgb="FFFF0000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20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3" fillId="2" borderId="1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21" zoomScale="140" zoomScaleNormal="140" workbookViewId="0">
      <selection activeCell="E27" sqref="E2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3" t="s">
        <v>0</v>
      </c>
      <c r="C2" s="15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4">
        <v>45546</v>
      </c>
      <c r="D3" s="155"/>
      <c r="E3" s="1"/>
      <c r="F3" s="1"/>
      <c r="G3" s="1"/>
      <c r="H3" s="1"/>
      <c r="I3" s="1"/>
      <c r="J3" s="1"/>
      <c r="K3" s="35" t="s">
        <v>2</v>
      </c>
      <c r="L3" s="156">
        <f>(P31-(P32+P33))/P31*100</f>
        <v>95.559210526315795</v>
      </c>
      <c r="M3" s="156"/>
      <c r="N3" s="35" t="s">
        <v>3</v>
      </c>
      <c r="O3" s="156">
        <f>(P31-P33)/P31*100</f>
        <v>100</v>
      </c>
      <c r="P3" s="156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3" t="s">
        <v>6</v>
      </c>
      <c r="C7" s="15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12">
        <v>0.72916666666666663</v>
      </c>
      <c r="D9" s="113">
        <v>3.9</v>
      </c>
      <c r="E9" s="113">
        <v>9.1</v>
      </c>
      <c r="F9" s="113">
        <v>56</v>
      </c>
      <c r="G9" s="114" t="s">
        <v>183</v>
      </c>
      <c r="H9" s="115">
        <v>1.7</v>
      </c>
      <c r="I9" s="116">
        <v>58</v>
      </c>
      <c r="J9" s="117">
        <f>IF(L9, 1, 0) + IF(M9, 2, 0) + IF(N9, 4, 0) + IF(O9, 8, 0) + IF(P9, 16, 0)</f>
        <v>0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6">
        <v>0.91666666666666663</v>
      </c>
      <c r="D10" s="115">
        <v>2.6</v>
      </c>
      <c r="E10" s="115">
        <v>6.6</v>
      </c>
      <c r="F10" s="115">
        <v>53</v>
      </c>
      <c r="G10" s="116" t="s">
        <v>183</v>
      </c>
      <c r="H10" s="115">
        <v>3.2</v>
      </c>
      <c r="I10" s="137"/>
      <c r="J10" s="117">
        <f>IF(L10, 1, 0) + IF(M10, 2, 0) + IF(N10, 4, 0) + IF(O10, 8, 0) + IF(P10, 16, 0)</f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27">
        <v>0.14583333333333334</v>
      </c>
      <c r="D11" s="128">
        <v>1.9</v>
      </c>
      <c r="E11" s="128">
        <v>5.3</v>
      </c>
      <c r="F11" s="128">
        <v>36</v>
      </c>
      <c r="G11" s="116" t="s">
        <v>197</v>
      </c>
      <c r="H11" s="115">
        <v>0.7</v>
      </c>
      <c r="I11" s="129"/>
      <c r="J11" s="117">
        <f>IF(L11, 1, 0) + IF(M11, 2, 0) + IF(N11, 4, 0) + IF(O11, 8, 0) + IF(P11, 16, 0)</f>
        <v>0</v>
      </c>
      <c r="K11" s="82" t="b">
        <v>0</v>
      </c>
      <c r="L11" s="82" t="b">
        <v>0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23.416666666666664</v>
      </c>
      <c r="D12" s="12">
        <f>AVERAGE(D9:D11)</f>
        <v>2.8000000000000003</v>
      </c>
      <c r="E12" s="12">
        <f>AVERAGE(E9:E11)</f>
        <v>7</v>
      </c>
      <c r="F12" s="13">
        <f>AVERAGE(F9:F11)</f>
        <v>48.333333333333336</v>
      </c>
      <c r="G12" s="14"/>
      <c r="H12" s="15">
        <f>AVERAGE(H9:H11)</f>
        <v>1.8666666666666669</v>
      </c>
      <c r="I12" s="16"/>
      <c r="J12" s="17">
        <f>AVERAGE(J9:J11)</f>
        <v>0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3" t="s">
        <v>25</v>
      </c>
      <c r="C14" s="15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9" t="s">
        <v>176</v>
      </c>
      <c r="D16" s="110" t="s">
        <v>178</v>
      </c>
      <c r="E16" s="110" t="s">
        <v>184</v>
      </c>
      <c r="F16" s="110" t="s">
        <v>185</v>
      </c>
      <c r="G16" s="110" t="s">
        <v>186</v>
      </c>
      <c r="H16" s="110" t="s">
        <v>189</v>
      </c>
      <c r="I16" s="110" t="s">
        <v>190</v>
      </c>
      <c r="J16" s="140"/>
      <c r="K16" s="141"/>
      <c r="L16" s="139"/>
      <c r="M16" s="139"/>
      <c r="N16" s="139"/>
      <c r="O16" s="139"/>
      <c r="P16" s="110" t="s">
        <v>41</v>
      </c>
    </row>
    <row r="17" spans="2:16" ht="14.1" customHeight="1" x14ac:dyDescent="0.25">
      <c r="B17" s="24" t="s">
        <v>42</v>
      </c>
      <c r="C17" s="111">
        <v>0.69374999999999998</v>
      </c>
      <c r="D17" s="111">
        <v>0.69513888888888886</v>
      </c>
      <c r="E17" s="111">
        <v>0.7368055555555556</v>
      </c>
      <c r="F17" s="111">
        <v>0.90069444444444446</v>
      </c>
      <c r="G17" s="111">
        <v>0.97430555555555554</v>
      </c>
      <c r="H17" s="111">
        <v>0.14166666666666666</v>
      </c>
      <c r="I17" s="111">
        <v>0.16041666666666668</v>
      </c>
      <c r="J17" s="141"/>
      <c r="K17" s="141"/>
      <c r="L17" s="141"/>
      <c r="M17" s="141"/>
      <c r="N17" s="141"/>
      <c r="O17" s="141"/>
      <c r="P17" s="111">
        <v>0.1763888888888889</v>
      </c>
    </row>
    <row r="18" spans="2:16" ht="14.1" customHeight="1" x14ac:dyDescent="0.25">
      <c r="B18" s="24" t="s">
        <v>43</v>
      </c>
      <c r="C18" s="110">
        <v>43113</v>
      </c>
      <c r="D18" s="110">
        <f>C18+1</f>
        <v>43114</v>
      </c>
      <c r="E18" s="110">
        <f>D19+1</f>
        <v>43125</v>
      </c>
      <c r="F18" s="110">
        <f>E19+1</f>
        <v>43223</v>
      </c>
      <c r="G18" s="110">
        <f>F19+1</f>
        <v>43271</v>
      </c>
      <c r="H18" s="110">
        <f>G19+1</f>
        <v>43367</v>
      </c>
      <c r="I18" s="110">
        <f>H19+1</f>
        <v>43379</v>
      </c>
      <c r="J18" s="139"/>
      <c r="K18" s="139"/>
      <c r="L18" s="139"/>
      <c r="M18" s="139"/>
      <c r="N18" s="139"/>
      <c r="O18" s="139"/>
      <c r="P18" s="110">
        <f>MAX(C18:O19)+1</f>
        <v>43390</v>
      </c>
    </row>
    <row r="19" spans="2:16" ht="14.1" customHeight="1" thickBot="1" x14ac:dyDescent="0.3">
      <c r="B19" s="9" t="s">
        <v>44</v>
      </c>
      <c r="C19" s="84"/>
      <c r="D19" s="110">
        <v>43124</v>
      </c>
      <c r="E19" s="110">
        <v>43222</v>
      </c>
      <c r="F19" s="110">
        <v>43270</v>
      </c>
      <c r="G19" s="110">
        <v>43366</v>
      </c>
      <c r="H19" s="110">
        <f>H18+11</f>
        <v>43378</v>
      </c>
      <c r="I19" s="110">
        <v>43389</v>
      </c>
      <c r="J19" s="139"/>
      <c r="K19" s="142"/>
      <c r="L19" s="142"/>
      <c r="M19" s="142"/>
      <c r="N19" s="139"/>
      <c r="O19" s="139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11</v>
      </c>
      <c r="E20" s="90">
        <f t="shared" ref="E20:O20" si="0">IF(ISNUMBER(E18),E19-E18+1,"")</f>
        <v>98</v>
      </c>
      <c r="F20" s="90">
        <f t="shared" si="0"/>
        <v>48</v>
      </c>
      <c r="G20" s="90">
        <f t="shared" si="0"/>
        <v>96</v>
      </c>
      <c r="H20" s="90">
        <f t="shared" si="0"/>
        <v>12</v>
      </c>
      <c r="I20" s="90">
        <f t="shared" si="0"/>
        <v>11</v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1" t="s">
        <v>46</v>
      </c>
      <c r="C22" s="24" t="s">
        <v>21</v>
      </c>
      <c r="D22" s="24" t="s">
        <v>23</v>
      </c>
      <c r="E22" s="24" t="s">
        <v>47</v>
      </c>
      <c r="F22" s="162" t="s">
        <v>48</v>
      </c>
      <c r="G22" s="162"/>
      <c r="H22" s="162"/>
      <c r="I22" s="162"/>
      <c r="J22" s="24" t="s">
        <v>21</v>
      </c>
      <c r="K22" s="24" t="s">
        <v>23</v>
      </c>
      <c r="L22" s="24" t="s">
        <v>47</v>
      </c>
      <c r="M22" s="162" t="s">
        <v>48</v>
      </c>
      <c r="N22" s="162"/>
      <c r="O22" s="162"/>
      <c r="P22" s="162"/>
    </row>
    <row r="23" spans="2:16" ht="13.5" customHeight="1" x14ac:dyDescent="0.25">
      <c r="B23" s="161"/>
      <c r="C23" s="121">
        <v>43119</v>
      </c>
      <c r="D23" s="121">
        <f>C23+2</f>
        <v>43121</v>
      </c>
      <c r="E23" s="114" t="s">
        <v>181</v>
      </c>
      <c r="F23" s="218" t="s">
        <v>191</v>
      </c>
      <c r="G23" s="218"/>
      <c r="H23" s="218"/>
      <c r="I23" s="218"/>
      <c r="J23" s="120">
        <v>43384</v>
      </c>
      <c r="K23" s="120">
        <f>J23+2</f>
        <v>43386</v>
      </c>
      <c r="L23" s="116" t="s">
        <v>50</v>
      </c>
      <c r="M23" s="218" t="s">
        <v>198</v>
      </c>
      <c r="N23" s="218"/>
      <c r="O23" s="218"/>
      <c r="P23" s="218"/>
    </row>
    <row r="24" spans="2:16" ht="13.5" customHeight="1" x14ac:dyDescent="0.25">
      <c r="B24" s="161"/>
      <c r="C24" s="122"/>
      <c r="D24" s="122"/>
      <c r="E24" s="116" t="s">
        <v>177</v>
      </c>
      <c r="F24" s="218" t="s">
        <v>179</v>
      </c>
      <c r="G24" s="218"/>
      <c r="H24" s="218"/>
      <c r="I24" s="218"/>
      <c r="J24" s="120"/>
      <c r="K24" s="120"/>
      <c r="L24" s="116" t="s">
        <v>51</v>
      </c>
      <c r="M24" s="218" t="s">
        <v>179</v>
      </c>
      <c r="N24" s="218"/>
      <c r="O24" s="218"/>
      <c r="P24" s="218"/>
    </row>
    <row r="25" spans="2:16" ht="13.5" customHeight="1" x14ac:dyDescent="0.25">
      <c r="B25" s="161"/>
      <c r="C25" s="122">
        <f>D23+1</f>
        <v>43122</v>
      </c>
      <c r="D25" s="122">
        <f>C25+2</f>
        <v>43124</v>
      </c>
      <c r="E25" s="116" t="s">
        <v>51</v>
      </c>
      <c r="F25" s="218" t="s">
        <v>192</v>
      </c>
      <c r="G25" s="218"/>
      <c r="H25" s="218"/>
      <c r="I25" s="218"/>
      <c r="J25" s="120">
        <f>K23+1</f>
        <v>43387</v>
      </c>
      <c r="K25" s="120">
        <f>J25+2</f>
        <v>43389</v>
      </c>
      <c r="L25" s="116" t="s">
        <v>180</v>
      </c>
      <c r="M25" s="218" t="s">
        <v>199</v>
      </c>
      <c r="N25" s="218"/>
      <c r="O25" s="218"/>
      <c r="P25" s="218"/>
    </row>
    <row r="26" spans="2:16" ht="13.5" customHeight="1" x14ac:dyDescent="0.25">
      <c r="B26" s="161"/>
      <c r="C26" s="122"/>
      <c r="D26" s="122"/>
      <c r="E26" s="116" t="s">
        <v>50</v>
      </c>
      <c r="F26" s="218" t="s">
        <v>188</v>
      </c>
      <c r="G26" s="218"/>
      <c r="H26" s="218"/>
      <c r="I26" s="218"/>
      <c r="J26" s="120"/>
      <c r="K26" s="120"/>
      <c r="L26" s="116" t="s">
        <v>49</v>
      </c>
      <c r="M26" s="218" t="s">
        <v>179</v>
      </c>
      <c r="N26" s="218"/>
      <c r="O26" s="218"/>
      <c r="P26" s="21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3" t="s">
        <v>52</v>
      </c>
      <c r="C28" s="153"/>
      <c r="D28" s="15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0.17222222222222225</v>
      </c>
      <c r="D30" s="100">
        <v>0.16250000000000001</v>
      </c>
      <c r="E30" s="100">
        <v>6.25E-2</v>
      </c>
      <c r="F30" s="100"/>
      <c r="G30" s="100"/>
      <c r="H30" s="100"/>
      <c r="I30" s="100"/>
      <c r="J30" s="100"/>
      <c r="K30" s="118"/>
      <c r="L30" s="100"/>
      <c r="M30" s="100"/>
      <c r="N30" s="100"/>
      <c r="O30" s="100"/>
      <c r="P30" s="95">
        <f>SUM(C30:J30,L30:N30)</f>
        <v>0.39722222222222225</v>
      </c>
    </row>
    <row r="31" spans="2:16" ht="14.1" customHeight="1" x14ac:dyDescent="0.25">
      <c r="B31" s="25" t="s">
        <v>171</v>
      </c>
      <c r="C31" s="138">
        <v>0.16388888888888889</v>
      </c>
      <c r="D31" s="133">
        <v>0.16597222222222222</v>
      </c>
      <c r="E31" s="133">
        <v>7.3611111111111113E-2</v>
      </c>
      <c r="F31" s="108"/>
      <c r="G31" s="108"/>
      <c r="H31" s="108"/>
      <c r="I31" s="108"/>
      <c r="J31" s="108"/>
      <c r="K31" s="133">
        <v>1.8749999999999999E-2</v>
      </c>
      <c r="L31" s="108"/>
      <c r="M31" s="108"/>
      <c r="N31" s="108"/>
      <c r="O31" s="109"/>
      <c r="P31" s="124">
        <f>SUM(C31:N31)</f>
        <v>0.42222222222222222</v>
      </c>
    </row>
    <row r="32" spans="2:16" ht="14.1" customHeight="1" x14ac:dyDescent="0.25">
      <c r="B32" s="25" t="s">
        <v>67</v>
      </c>
      <c r="C32" s="143"/>
      <c r="D32" s="134">
        <v>1.8749999999999999E-2</v>
      </c>
      <c r="E32" s="134"/>
      <c r="F32" s="134"/>
      <c r="G32" s="134"/>
      <c r="H32" s="134"/>
      <c r="I32" s="134"/>
      <c r="J32" s="104"/>
      <c r="K32" s="104"/>
      <c r="L32" s="104"/>
      <c r="M32" s="104"/>
      <c r="N32" s="104"/>
      <c r="O32" s="105"/>
      <c r="P32" s="95">
        <f>SUM(C32:N32)</f>
        <v>1.8749999999999999E-2</v>
      </c>
    </row>
    <row r="33" spans="2:16" ht="14.1" customHeight="1" thickBot="1" x14ac:dyDescent="0.3">
      <c r="B33" s="25" t="s">
        <v>68</v>
      </c>
      <c r="C33" s="125"/>
      <c r="D33" s="106"/>
      <c r="E33" s="126"/>
      <c r="F33" s="126"/>
      <c r="G33" s="106"/>
      <c r="H33" s="106"/>
      <c r="I33" s="106"/>
      <c r="J33" s="106"/>
      <c r="K33" s="106"/>
      <c r="L33" s="106"/>
      <c r="M33" s="106"/>
      <c r="N33" s="106"/>
      <c r="O33" s="107"/>
      <c r="P33" s="123">
        <f>SUM(C33:N33)</f>
        <v>0</v>
      </c>
    </row>
    <row r="34" spans="2:16" ht="14.1" customHeight="1" x14ac:dyDescent="0.25">
      <c r="B34" s="72" t="s">
        <v>169</v>
      </c>
      <c r="C34" s="85">
        <f>C31-C32-C33</f>
        <v>0.16388888888888889</v>
      </c>
      <c r="D34" s="85">
        <f t="shared" ref="D34:P34" si="1">D31-D32-D33</f>
        <v>0.14722222222222223</v>
      </c>
      <c r="E34" s="85">
        <f t="shared" si="1"/>
        <v>7.3611111111111113E-2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1.8749999999999999E-2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2"/>
      <c r="P34" s="103">
        <f t="shared" si="1"/>
        <v>0.40347222222222223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7" t="s">
        <v>69</v>
      </c>
      <c r="C36" s="163" t="s">
        <v>193</v>
      </c>
      <c r="D36" s="163"/>
      <c r="E36" s="163" t="s">
        <v>194</v>
      </c>
      <c r="F36" s="163"/>
      <c r="G36" s="163" t="s">
        <v>196</v>
      </c>
      <c r="H36" s="163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78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78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78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 x14ac:dyDescent="0.25">
      <c r="B40" s="178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 x14ac:dyDescent="0.25">
      <c r="B41" s="179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70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195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70" t="s">
        <v>200</v>
      </c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 t="s">
        <v>201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93"/>
      <c r="C52" s="194"/>
      <c r="D52" s="171"/>
      <c r="E52" s="171"/>
      <c r="F52" s="171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168</v>
      </c>
      <c r="C53" s="197"/>
      <c r="D53" s="101">
        <v>2.5</v>
      </c>
      <c r="E53" s="101">
        <v>2.2000000000000002</v>
      </c>
      <c r="F53" s="101">
        <v>1.3</v>
      </c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167</v>
      </c>
      <c r="C54" s="199"/>
      <c r="D54" s="199"/>
      <c r="E54" s="199"/>
      <c r="F54" s="101">
        <v>1481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71</v>
      </c>
      <c r="C56" s="18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1" t="s">
        <v>72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73</v>
      </c>
      <c r="O57" s="182"/>
      <c r="P57" s="185"/>
    </row>
    <row r="58" spans="2:16" ht="17.100000000000001" customHeight="1" x14ac:dyDescent="0.25">
      <c r="B58" s="186" t="s">
        <v>74</v>
      </c>
      <c r="C58" s="187"/>
      <c r="D58" s="188"/>
      <c r="E58" s="186" t="s">
        <v>75</v>
      </c>
      <c r="F58" s="187"/>
      <c r="G58" s="188"/>
      <c r="H58" s="187" t="s">
        <v>76</v>
      </c>
      <c r="I58" s="187"/>
      <c r="J58" s="187"/>
      <c r="K58" s="189" t="s">
        <v>77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78</v>
      </c>
      <c r="C59" s="207"/>
      <c r="D59" s="32" t="b">
        <v>1</v>
      </c>
      <c r="E59" s="206" t="s">
        <v>79</v>
      </c>
      <c r="F59" s="207"/>
      <c r="G59" s="32" t="b">
        <v>1</v>
      </c>
      <c r="H59" s="208" t="s">
        <v>80</v>
      </c>
      <c r="I59" s="207"/>
      <c r="J59" s="32" t="b">
        <v>1</v>
      </c>
      <c r="K59" s="208" t="s">
        <v>81</v>
      </c>
      <c r="L59" s="207"/>
      <c r="M59" s="32" t="b">
        <v>1</v>
      </c>
      <c r="N59" s="209" t="s">
        <v>82</v>
      </c>
      <c r="O59" s="207"/>
      <c r="P59" s="32" t="b">
        <v>1</v>
      </c>
    </row>
    <row r="60" spans="2:16" ht="20.100000000000001" customHeight="1" x14ac:dyDescent="0.25">
      <c r="B60" s="206" t="s">
        <v>83</v>
      </c>
      <c r="C60" s="207"/>
      <c r="D60" s="32" t="b">
        <v>1</v>
      </c>
      <c r="E60" s="206" t="s">
        <v>84</v>
      </c>
      <c r="F60" s="207"/>
      <c r="G60" s="32" t="b">
        <v>1</v>
      </c>
      <c r="H60" s="208" t="s">
        <v>85</v>
      </c>
      <c r="I60" s="207"/>
      <c r="J60" s="32" t="b">
        <v>1</v>
      </c>
      <c r="K60" s="208" t="s">
        <v>86</v>
      </c>
      <c r="L60" s="207"/>
      <c r="M60" s="32" t="b">
        <v>1</v>
      </c>
      <c r="N60" s="209" t="s">
        <v>87</v>
      </c>
      <c r="O60" s="207"/>
      <c r="P60" s="32" t="b">
        <v>1</v>
      </c>
    </row>
    <row r="61" spans="2:16" ht="20.100000000000001" customHeight="1" x14ac:dyDescent="0.25">
      <c r="B61" s="206" t="s">
        <v>88</v>
      </c>
      <c r="C61" s="207"/>
      <c r="D61" s="32" t="b">
        <v>1</v>
      </c>
      <c r="E61" s="206" t="s">
        <v>89</v>
      </c>
      <c r="F61" s="207"/>
      <c r="G61" s="32" t="b">
        <v>1</v>
      </c>
      <c r="H61" s="208" t="s">
        <v>90</v>
      </c>
      <c r="I61" s="207"/>
      <c r="J61" s="32" t="b">
        <v>1</v>
      </c>
      <c r="K61" s="208" t="s">
        <v>91</v>
      </c>
      <c r="L61" s="207"/>
      <c r="M61" s="32" t="b">
        <v>1</v>
      </c>
      <c r="N61" s="209" t="s">
        <v>92</v>
      </c>
      <c r="O61" s="207"/>
      <c r="P61" s="32" t="b">
        <v>1</v>
      </c>
    </row>
    <row r="62" spans="2:16" ht="20.100000000000001" customHeight="1" x14ac:dyDescent="0.25">
      <c r="B62" s="208" t="s">
        <v>90</v>
      </c>
      <c r="C62" s="207"/>
      <c r="D62" s="32" t="b">
        <v>1</v>
      </c>
      <c r="E62" s="206" t="s">
        <v>93</v>
      </c>
      <c r="F62" s="207"/>
      <c r="G62" s="32" t="b">
        <v>1</v>
      </c>
      <c r="H62" s="208" t="s">
        <v>94</v>
      </c>
      <c r="I62" s="207"/>
      <c r="J62" s="32" t="b">
        <v>0</v>
      </c>
      <c r="K62" s="208" t="s">
        <v>95</v>
      </c>
      <c r="L62" s="207"/>
      <c r="M62" s="32" t="b">
        <v>1</v>
      </c>
      <c r="N62" s="209" t="s">
        <v>85</v>
      </c>
      <c r="O62" s="207"/>
      <c r="P62" s="32" t="b">
        <v>1</v>
      </c>
    </row>
    <row r="63" spans="2:16" ht="20.100000000000001" customHeight="1" x14ac:dyDescent="0.25">
      <c r="B63" s="208" t="s">
        <v>96</v>
      </c>
      <c r="C63" s="207"/>
      <c r="D63" s="32" t="b">
        <v>1</v>
      </c>
      <c r="E63" s="206" t="s">
        <v>97</v>
      </c>
      <c r="F63" s="207"/>
      <c r="G63" s="32" t="b">
        <v>1</v>
      </c>
      <c r="H63" s="37"/>
      <c r="I63" s="38"/>
      <c r="J63" s="39"/>
      <c r="K63" s="208" t="s">
        <v>98</v>
      </c>
      <c r="L63" s="207"/>
      <c r="M63" s="32" t="b">
        <v>1</v>
      </c>
      <c r="N63" s="209" t="s">
        <v>166</v>
      </c>
      <c r="O63" s="207"/>
      <c r="P63" s="32" t="b">
        <v>1</v>
      </c>
    </row>
    <row r="64" spans="2:16" ht="20.100000000000001" customHeight="1" x14ac:dyDescent="0.25">
      <c r="B64" s="208" t="s">
        <v>99</v>
      </c>
      <c r="C64" s="207"/>
      <c r="D64" s="32" t="b">
        <v>0</v>
      </c>
      <c r="E64" s="206" t="s">
        <v>100</v>
      </c>
      <c r="F64" s="207"/>
      <c r="G64" s="32" t="b">
        <v>1</v>
      </c>
      <c r="H64" s="40"/>
      <c r="I64" s="41"/>
      <c r="J64" s="42"/>
      <c r="K64" s="216" t="s">
        <v>101</v>
      </c>
      <c r="L64" s="21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6" t="s">
        <v>164</v>
      </c>
      <c r="F65" s="20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0" t="s">
        <v>107</v>
      </c>
      <c r="C69" s="210"/>
      <c r="D69" s="50"/>
      <c r="E69" s="50"/>
      <c r="F69" s="212" t="s">
        <v>108</v>
      </c>
      <c r="G69" s="214" t="s">
        <v>109</v>
      </c>
      <c r="H69" s="50"/>
      <c r="I69" s="210" t="s">
        <v>110</v>
      </c>
      <c r="J69" s="210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1"/>
      <c r="C70" s="211"/>
      <c r="D70" s="54"/>
      <c r="E70" s="55"/>
      <c r="F70" s="213"/>
      <c r="G70" s="215"/>
      <c r="H70" s="56"/>
      <c r="I70" s="211"/>
      <c r="J70" s="211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-154.19999999999999</v>
      </c>
      <c r="D72" s="130">
        <v>-156.1</v>
      </c>
      <c r="E72" s="77" t="s">
        <v>120</v>
      </c>
      <c r="F72" s="91">
        <v>17.7</v>
      </c>
      <c r="G72" s="130">
        <v>16.100000000000001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-137.9</v>
      </c>
      <c r="D73" s="130">
        <v>-142.5</v>
      </c>
      <c r="E73" s="78" t="s">
        <v>124</v>
      </c>
      <c r="F73" s="92">
        <v>31.8</v>
      </c>
      <c r="G73" s="131">
        <v>28.5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-211</v>
      </c>
      <c r="D74" s="130">
        <v>-212.5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-112.6</v>
      </c>
      <c r="D75" s="130">
        <v>-116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22.5</v>
      </c>
      <c r="D76" s="130">
        <v>20.5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27.1</v>
      </c>
      <c r="D77" s="130">
        <v>24.4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18.600000000000001</v>
      </c>
      <c r="D78" s="130">
        <v>16.899999999999999</v>
      </c>
      <c r="E78" s="78" t="s">
        <v>149</v>
      </c>
      <c r="F78" s="93"/>
      <c r="G78" s="132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19.5</v>
      </c>
      <c r="D79" s="130">
        <v>17.899999999999999</v>
      </c>
      <c r="E79" s="77" t="s">
        <v>154</v>
      </c>
      <c r="F79" s="91">
        <v>18.600000000000001</v>
      </c>
      <c r="G79" s="130">
        <v>7.5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2.4300000000000001E-5</v>
      </c>
      <c r="D80" s="135">
        <v>2.3499999999999999E-5</v>
      </c>
      <c r="E80" s="78" t="s">
        <v>159</v>
      </c>
      <c r="F80" s="92">
        <v>34.4</v>
      </c>
      <c r="G80" s="131">
        <v>44.5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7" t="s">
        <v>163</v>
      </c>
      <c r="C84" s="157"/>
    </row>
    <row r="85" spans="2:16" ht="15" customHeight="1" x14ac:dyDescent="0.25">
      <c r="B85" s="158" t="s">
        <v>187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</row>
    <row r="86" spans="2:16" ht="15" customHeight="1" x14ac:dyDescent="0.25"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44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6"/>
    </row>
    <row r="88" spans="2:16" ht="15" customHeight="1" x14ac:dyDescent="0.25">
      <c r="B88" s="150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2"/>
    </row>
    <row r="89" spans="2:16" ht="15" customHeight="1" x14ac:dyDescent="0.25">
      <c r="B89" s="144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6"/>
    </row>
    <row r="90" spans="2:16" ht="15" customHeight="1" x14ac:dyDescent="0.25">
      <c r="B90" s="150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2"/>
    </row>
    <row r="91" spans="2:16" ht="15" customHeight="1" x14ac:dyDescent="0.25">
      <c r="B91" s="150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2"/>
    </row>
    <row r="92" spans="2:16" ht="15" customHeight="1" x14ac:dyDescent="0.25">
      <c r="B92" s="144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6"/>
    </row>
    <row r="93" spans="2:16" ht="15" customHeight="1" x14ac:dyDescent="0.25">
      <c r="B93" s="144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6"/>
    </row>
    <row r="94" spans="2:16" ht="15" customHeight="1" x14ac:dyDescent="0.25">
      <c r="B94" s="144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6"/>
    </row>
    <row r="95" spans="2:16" ht="15" customHeight="1" x14ac:dyDescent="0.25">
      <c r="B95" s="144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6"/>
    </row>
    <row r="96" spans="2:16" ht="15" customHeight="1" x14ac:dyDescent="0.25">
      <c r="B96" s="144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6"/>
    </row>
    <row r="97" spans="2:16" ht="15" customHeight="1" x14ac:dyDescent="0.25">
      <c r="B97" s="144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6"/>
    </row>
    <row r="98" spans="2:16" ht="15" customHeight="1" x14ac:dyDescent="0.25">
      <c r="B98" s="144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6"/>
    </row>
    <row r="99" spans="2:16" ht="15" customHeight="1" x14ac:dyDescent="0.25"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2024-09-12T04:23:41Z</dcterms:modified>
</cp:coreProperties>
</file>