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J23" i="1"/>
  <c r="J25" i="1"/>
  <c r="D25" i="1" l="1"/>
  <c r="G18" i="1" l="1"/>
  <c r="H18" i="1"/>
  <c r="H19" i="1" s="1"/>
  <c r="I18" i="1" s="1"/>
  <c r="F18" i="1"/>
  <c r="D18" i="1" l="1"/>
  <c r="E18" i="1" l="1"/>
  <c r="C23" i="1"/>
  <c r="D23" i="1" s="1"/>
  <c r="C25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<sst xmlns="http://schemas.openxmlformats.org/spreadsheetml/2006/main" count="212" uniqueCount="195">
  <si>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</si>
  <si>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</si>
  <si>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</si>
  <si>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</si>
  <si>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</si>
  <si>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</si>
  <si>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</si>
  <si>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</si>
  <si>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</si>
  <si>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</si>
  <si>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</si>
  <si>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</si>
  <si>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</si>
  <si>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</si>
  <si>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</si>
  <si>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</si>
  <si>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</si>
  <si>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</si>
  <si>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</si>
  <si>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</si>
  <si>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</si>
  <si>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</si>
  <si>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</si>
  <si>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</si>
  <si>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</si>
  <si>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</si>
  <si>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</si>
  <si>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</si>
  <si>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</si>
  <si>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</si>
  <si>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</si>
  <si>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</si>
  <si>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</si>
  <si>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</si>
  <si>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</si>
  <si>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</si>
  <si>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</si>
  <si>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</si>
  <si>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</si>
  <si>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</si>
  <si>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</si>
  <si>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</si>
  <si>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</si>
  <si>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</si>
  <si>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</si>
  <si>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</si>
  <si>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</si>
  <si>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</si>
  <si>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</si>
  <si>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</si>
  <si>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</si>
  <si>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</si>
  <si>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</si>
  <si>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</si>
  <si>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</si>
  <si>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</si>
  <si>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</si>
  <si>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</si>
  <si>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</si>
  <si>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</si>
  <si>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</si>
  <si>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</si>
  <si>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</si>
  <si>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</si>
  <si>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</si>
  <si>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</si>
  <si>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</si>
  <si>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</si>
  <si>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</si>
  <si>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</si>
  <si>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</si>
  <si>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</si>
  <si>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</si>
  <si>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</si>
  <si>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</si>
  <si>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</si>
  <si>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</si>
  <si>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</si>
  <si>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</si>
  <si>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</si>
  <si>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</si>
  <si>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</si>
  <si>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</si>
  <si>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</si>
  <si>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</si>
  <si>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</si>
  <si>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</si>
  <si>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</si>
  <si>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</si>
  <si>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</si>
  <si>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</si>
  <si>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</si>
  <si>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</si>
  <si>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</si>
  <si>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</si>
  <si>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</si>
  <si>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</si>
  <si>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</si>
  <si>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</si>
  <si>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</si>
  <si>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</si>
  <si>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</si>
  <si>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</si>
  <si>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</si>
  <si>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</si>
  <si>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</si>
  <si>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</si>
  <si>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</si>
  <si>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</si>
  <si>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</si>
  <si>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</si>
  <si>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</si>
  <si>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</si>
  <si>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</si>
  <si>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</si>
  <si>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</si>
  <si>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</si>
  <si>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</si>
  <si>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</si>
  <si>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</si>
  <si>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</si>
  <si>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</si>
  <si>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</si>
  <si>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</si>
  <si>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</si>
  <si>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</si>
  <si>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</si>
  <si>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</si>
  <si>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</si>
  <si>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</si>
  <si>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</si>
  <si>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</si>
  <si>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</si>
  <si>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</si>
  <si>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</si>
  <si>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</si>
  <si>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</si>
  <si>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</si>
  <si>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</si>
  <si>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</si>
  <si>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</si>
  <si>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</si>
  <si>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</si>
  <si>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</si>
  <si>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</si>
  <si>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</si>
  <si>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</si>
  <si>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</si>
  <si>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</si>
  <si>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</si>
  <si>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</si>
  <si>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</si>
  <si>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</si>
  <si>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</si>
  <si>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</si>
  <si>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</si>
  <si>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</si>
  <si>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</si>
  <si>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</si>
  <si>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</si>
  <si>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</si>
  <si>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</si>
  <si>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</si>
  <si>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</si>
  <si>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</si>
  <si>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</si>
  <si>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</si>
  <si>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</si>
  <si>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</si>
  <si>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</si>
  <si>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</si>
  <si>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</si>
  <si>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</si>
  <si>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</si>
  <si>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</si>
  <si>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</si>
  <si>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</si>
  <si>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</si>
  <si>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</si>
  <si>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</si>
  <si>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</si>
  <si>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</si>
  <si>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</si>
  <si>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</si>
  <si>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</si>
  <si>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</si>
  <si>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1) 방풍막 분리</t>
    <phoneticPr fontId="3" type="noConversion"/>
  </si>
  <si>
    <t>TMT</t>
    <phoneticPr fontId="3" type="noConversion"/>
  </si>
  <si>
    <t>NE</t>
    <phoneticPr fontId="3" type="noConversion"/>
  </si>
  <si>
    <t>20s/33k 24s/25k 34s/22k 56s/23</t>
    <phoneticPr fontId="3" type="noConversion"/>
  </si>
  <si>
    <t>20s/25k 27s/25k 35s/24k 57s/27k</t>
    <phoneticPr fontId="3" type="noConversion"/>
  </si>
  <si>
    <t>N</t>
    <phoneticPr fontId="3" type="noConversion"/>
  </si>
  <si>
    <t>2) Gmon) IC G Error로 Gnuplot상에 Plotting이 안된 구간이 존재하나, 실제론 정상적으로 관측이 진행됨.</t>
    <phoneticPr fontId="3" type="noConversion"/>
  </si>
  <si>
    <t>60s/27k 40s/26k 29s/26k 20s/23k</t>
    <phoneticPr fontId="3" type="noConversion"/>
  </si>
  <si>
    <t>60s/16k 60s/26k 40s/28k 20s/21k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</si>
</sst>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5" borderId="21" xfId="0" applyNumberFormat="1" applyFont="1" applyFill="1" applyBorder="1" applyAlignment="1" applyProtection="1">
      <alignment horizontal="center"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L18" sqref="L18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5" t="s">
        <v>0</v>
      </c>
      <c r="C2" s="1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6">
        <v>45534</v>
      </c>
      <c r="D3" s="197"/>
      <c r="E3" s="1"/>
      <c r="F3" s="1"/>
      <c r="G3" s="1"/>
      <c r="H3" s="1"/>
      <c r="I3" s="1"/>
      <c r="J3" s="1"/>
      <c r="K3" s="35" t="s">
        <v>2</v>
      </c>
      <c r="L3" s="198">
        <f>(P31-(P32+P33))/P31*100</f>
        <v>100</v>
      </c>
      <c r="M3" s="198"/>
      <c r="N3" s="35" t="s">
        <v>3</v>
      </c>
      <c r="O3" s="198">
        <f>(P31-P33)/P31*100</f>
        <v>100</v>
      </c>
      <c r="P3" s="198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5" t="s">
        <v>6</v>
      </c>
      <c r="C7" s="1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1">
        <v>0.72916666666666663</v>
      </c>
      <c r="D9" s="122">
        <v>1.61</v>
      </c>
      <c r="E9" s="122">
        <v>9</v>
      </c>
      <c r="F9" s="122">
        <v>14</v>
      </c>
      <c r="G9" s="123" t="s">
        <v>188</v>
      </c>
      <c r="H9" s="124">
        <v>7.5</v>
      </c>
      <c r="I9" s="125">
        <v>14.6</v>
      </c>
      <c r="J9" s="12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6">
        <v>0.9375</v>
      </c>
      <c r="D10" s="137">
        <v>1.5</v>
      </c>
      <c r="E10" s="137">
        <v>7</v>
      </c>
      <c r="F10" s="137">
        <v>32</v>
      </c>
      <c r="G10" s="135" t="s">
        <v>188</v>
      </c>
      <c r="H10" s="137">
        <v>6</v>
      </c>
      <c r="I10" s="138"/>
      <c r="J10" s="13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7">
        <v>0.15625</v>
      </c>
      <c r="D11" s="218">
        <v>1.9</v>
      </c>
      <c r="E11" s="218">
        <v>7</v>
      </c>
      <c r="F11" s="218">
        <v>38</v>
      </c>
      <c r="G11" s="125" t="s">
        <v>191</v>
      </c>
      <c r="H11" s="124">
        <v>5</v>
      </c>
      <c r="I11" s="219"/>
      <c r="J11" s="126">
        <f>IF(L11, 1, 0) + IF(M11, 2, 0) + IF(N11, 4, 0) + IF(O11, 8, 0) + IF(P11, 16, 0)</f>
        <v>0</v>
      </c>
      <c r="K11" s="82" t="b">
        <v>1</v>
      </c>
      <c r="L11" s="82" t="b">
        <v>0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23.427083333333332</v>
      </c>
      <c r="D12" s="12">
        <f>AVERAGE(D9:D11)</f>
        <v>1.67</v>
      </c>
      <c r="E12" s="12">
        <f>AVERAGE(E9:E11)</f>
        <v>7.666666666666667</v>
      </c>
      <c r="F12" s="13">
        <f>AVERAGE(F9:F11)</f>
        <v>28</v>
      </c>
      <c r="G12" s="14"/>
      <c r="H12" s="15">
        <f>AVERAGE(H9:H11)</f>
        <v>6.166666666666667</v>
      </c>
      <c r="I12" s="16"/>
      <c r="J12" s="17">
        <f>AVERAGE(J9:J11)</f>
        <v>0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5" t="s">
        <v>25</v>
      </c>
      <c r="C14" s="19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8" t="s">
        <v>176</v>
      </c>
      <c r="D16" s="119" t="s">
        <v>178</v>
      </c>
      <c r="E16" s="119" t="s">
        <v>183</v>
      </c>
      <c r="F16" s="119" t="s">
        <v>184</v>
      </c>
      <c r="G16" s="119" t="s">
        <v>185</v>
      </c>
      <c r="H16" s="119" t="s">
        <v>187</v>
      </c>
      <c r="I16" s="119" t="s">
        <v>178</v>
      </c>
      <c r="J16" s="106"/>
      <c r="K16" s="107"/>
      <c r="L16" s="105"/>
      <c r="M16" s="105"/>
      <c r="N16" s="105"/>
      <c r="O16" s="105"/>
      <c r="P16" s="119" t="s">
        <v>41</v>
      </c>
    </row>
    <row r="17" spans="2:16" ht="14.1" customHeight="1" x14ac:dyDescent="0.25">
      <c r="B17" s="24" t="s">
        <v>42</v>
      </c>
      <c r="C17" s="120">
        <v>0.65555555555555556</v>
      </c>
      <c r="D17" s="120">
        <v>0.65763888888888888</v>
      </c>
      <c r="E17" s="120">
        <v>0.70833333333333337</v>
      </c>
      <c r="F17" s="120">
        <v>0.93541666666666667</v>
      </c>
      <c r="G17" s="120">
        <v>3.472222222222222E-3</v>
      </c>
      <c r="H17" s="120">
        <v>0.15277777777777776</v>
      </c>
      <c r="I17" s="120">
        <v>0.17222222222222225</v>
      </c>
      <c r="J17" s="107"/>
      <c r="K17" s="107"/>
      <c r="L17" s="107"/>
      <c r="M17" s="107"/>
      <c r="N17" s="107"/>
      <c r="O17" s="107"/>
      <c r="P17" s="120">
        <v>0.1875</v>
      </c>
    </row>
    <row r="18" spans="2:16" ht="14.1" customHeight="1" x14ac:dyDescent="0.25">
      <c r="B18" s="24" t="s">
        <v>43</v>
      </c>
      <c r="C18" s="119">
        <v>40205</v>
      </c>
      <c r="D18" s="119">
        <f>C18+1</f>
        <v>40206</v>
      </c>
      <c r="E18" s="119">
        <f>D19+1</f>
        <v>40219</v>
      </c>
      <c r="F18" s="119">
        <f>E19+1</f>
        <v>40367</v>
      </c>
      <c r="G18" s="119">
        <f>F19+1</f>
        <v>40411</v>
      </c>
      <c r="H18" s="119">
        <f>G19+1</f>
        <v>40509</v>
      </c>
      <c r="I18" s="119">
        <f>H19+1</f>
        <v>40521</v>
      </c>
      <c r="J18" s="105"/>
      <c r="K18" s="105"/>
      <c r="L18" s="105"/>
      <c r="M18" s="105"/>
      <c r="N18" s="105"/>
      <c r="O18" s="105"/>
      <c r="P18" s="119">
        <f>MAX(C18:O19)+1</f>
        <v>40534</v>
      </c>
    </row>
    <row r="19" spans="2:16" ht="14.1" customHeight="1" thickBot="1" x14ac:dyDescent="0.3">
      <c r="B19" s="9" t="s">
        <v>44</v>
      </c>
      <c r="C19" s="84"/>
      <c r="D19" s="119">
        <v>40218</v>
      </c>
      <c r="E19" s="119">
        <v>40366</v>
      </c>
      <c r="F19" s="119">
        <v>40410</v>
      </c>
      <c r="G19" s="119">
        <v>40508</v>
      </c>
      <c r="H19" s="119">
        <f>H18+11</f>
        <v>40520</v>
      </c>
      <c r="I19" s="119">
        <v>40533</v>
      </c>
      <c r="J19" s="105"/>
      <c r="K19" s="108"/>
      <c r="L19" s="108"/>
      <c r="M19" s="108"/>
      <c r="N19" s="105"/>
      <c r="O19" s="105"/>
      <c r="P19" s="84"/>
    </row>
    <row r="20" spans="2:16" ht="14.1" customHeight="1" thickBot="1" x14ac:dyDescent="0.3">
      <c r="B20" s="21" t="s">
        <v>45</v>
      </c>
      <c r="C20" s="99"/>
      <c r="D20" s="100">
        <f>IF(ISNUMBER(D18),D19-D18+1,"")</f>
        <v>13</v>
      </c>
      <c r="E20" s="90">
        <f t="shared" ref="E20:O20" si="0">IF(ISNUMBER(E18),E19-E18+1,"")</f>
        <v>148</v>
      </c>
      <c r="F20" s="90">
        <f t="shared" si="0"/>
        <v>44</v>
      </c>
      <c r="G20" s="90">
        <f t="shared" si="0"/>
        <v>98</v>
      </c>
      <c r="H20" s="90">
        <f t="shared" si="0"/>
        <v>12</v>
      </c>
      <c r="I20" s="90">
        <f t="shared" si="0"/>
        <v>13</v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7" t="s">
        <v>46</v>
      </c>
      <c r="C22" s="24" t="s">
        <v>21</v>
      </c>
      <c r="D22" s="24" t="s">
        <v>23</v>
      </c>
      <c r="E22" s="24" t="s">
        <v>47</v>
      </c>
      <c r="F22" s="208" t="s">
        <v>48</v>
      </c>
      <c r="G22" s="208"/>
      <c r="H22" s="208"/>
      <c r="I22" s="208"/>
      <c r="J22" s="24" t="s">
        <v>21</v>
      </c>
      <c r="K22" s="24" t="s">
        <v>23</v>
      </c>
      <c r="L22" s="24" t="s">
        <v>47</v>
      </c>
      <c r="M22" s="208" t="s">
        <v>48</v>
      </c>
      <c r="N22" s="208"/>
      <c r="O22" s="208"/>
      <c r="P22" s="208"/>
    </row>
    <row r="23" spans="2:16" ht="13.5" customHeight="1" x14ac:dyDescent="0.25">
      <c r="B23" s="207"/>
      <c r="C23" s="133">
        <f>D18+5</f>
        <v>40211</v>
      </c>
      <c r="D23" s="133">
        <f>C23+3</f>
        <v>40214</v>
      </c>
      <c r="E23" s="116" t="s">
        <v>181</v>
      </c>
      <c r="F23" s="206" t="s">
        <v>189</v>
      </c>
      <c r="G23" s="206"/>
      <c r="H23" s="206"/>
      <c r="I23" s="206"/>
      <c r="J23" s="130">
        <f>I18+5</f>
        <v>40526</v>
      </c>
      <c r="K23" s="130">
        <f>J23+3</f>
        <v>40529</v>
      </c>
      <c r="L23" s="117" t="s">
        <v>50</v>
      </c>
      <c r="M23" s="206" t="s">
        <v>193</v>
      </c>
      <c r="N23" s="206"/>
      <c r="O23" s="206"/>
      <c r="P23" s="206"/>
    </row>
    <row r="24" spans="2:16" ht="13.5" customHeight="1" x14ac:dyDescent="0.25">
      <c r="B24" s="207"/>
      <c r="C24" s="134"/>
      <c r="D24" s="134"/>
      <c r="E24" s="117" t="s">
        <v>177</v>
      </c>
      <c r="F24" s="206" t="s">
        <v>179</v>
      </c>
      <c r="G24" s="206"/>
      <c r="H24" s="206"/>
      <c r="I24" s="206"/>
      <c r="J24" s="130"/>
      <c r="K24" s="130"/>
      <c r="L24" s="117" t="s">
        <v>51</v>
      </c>
      <c r="M24" s="206" t="s">
        <v>179</v>
      </c>
      <c r="N24" s="206"/>
      <c r="O24" s="206"/>
      <c r="P24" s="206"/>
    </row>
    <row r="25" spans="2:16" ht="13.5" customHeight="1" x14ac:dyDescent="0.25">
      <c r="B25" s="207"/>
      <c r="C25" s="134">
        <f>D23+1</f>
        <v>40215</v>
      </c>
      <c r="D25" s="134">
        <f>C25+3</f>
        <v>40218</v>
      </c>
      <c r="E25" s="117" t="s">
        <v>51</v>
      </c>
      <c r="F25" s="206" t="s">
        <v>190</v>
      </c>
      <c r="G25" s="206"/>
      <c r="H25" s="206"/>
      <c r="I25" s="206"/>
      <c r="J25" s="130">
        <f>K23+1</f>
        <v>40530</v>
      </c>
      <c r="K25" s="130">
        <f>J25+3</f>
        <v>40533</v>
      </c>
      <c r="L25" s="117" t="s">
        <v>180</v>
      </c>
      <c r="M25" s="206" t="s">
        <v>194</v>
      </c>
      <c r="N25" s="206"/>
      <c r="O25" s="206"/>
      <c r="P25" s="206"/>
    </row>
    <row r="26" spans="2:16" ht="13.5" customHeight="1" x14ac:dyDescent="0.25">
      <c r="B26" s="207"/>
      <c r="C26" s="134"/>
      <c r="D26" s="134"/>
      <c r="E26" s="117" t="s">
        <v>50</v>
      </c>
      <c r="F26" s="206" t="s">
        <v>179</v>
      </c>
      <c r="G26" s="206"/>
      <c r="H26" s="206"/>
      <c r="I26" s="206"/>
      <c r="J26" s="130"/>
      <c r="K26" s="130"/>
      <c r="L26" s="117" t="s">
        <v>49</v>
      </c>
      <c r="M26" s="206" t="s">
        <v>179</v>
      </c>
      <c r="N26" s="206"/>
      <c r="O26" s="206"/>
      <c r="P26" s="20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5" t="s">
        <v>52</v>
      </c>
      <c r="C28" s="195"/>
      <c r="D28" s="19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8">
        <v>0.21111111111111111</v>
      </c>
      <c r="D30" s="101">
        <v>0.13958333333333334</v>
      </c>
      <c r="E30" s="101">
        <v>6.25E-2</v>
      </c>
      <c r="F30" s="101"/>
      <c r="G30" s="101"/>
      <c r="H30" s="101"/>
      <c r="I30" s="101"/>
      <c r="J30" s="101"/>
      <c r="K30" s="127"/>
      <c r="L30" s="101"/>
      <c r="M30" s="101"/>
      <c r="N30" s="101"/>
      <c r="O30" s="101"/>
      <c r="P30" s="96">
        <f>SUM(C30:J30,L30:N30)</f>
        <v>0.41319444444444442</v>
      </c>
    </row>
    <row r="31" spans="2:16" ht="14.1" customHeight="1" x14ac:dyDescent="0.25">
      <c r="B31" s="25" t="s">
        <v>171</v>
      </c>
      <c r="C31" s="215">
        <v>0.22708333333333333</v>
      </c>
      <c r="D31" s="216">
        <v>0.14930555555555555</v>
      </c>
      <c r="E31" s="216">
        <v>6.805555555555555E-2</v>
      </c>
      <c r="F31" s="115"/>
      <c r="G31" s="115"/>
      <c r="H31" s="115"/>
      <c r="I31" s="115"/>
      <c r="J31" s="115"/>
      <c r="K31" s="216">
        <v>1.9444444444444445E-2</v>
      </c>
      <c r="L31" s="115"/>
      <c r="M31" s="115"/>
      <c r="N31" s="115"/>
      <c r="O31" s="118"/>
      <c r="P31" s="96">
        <f>SUM(C31:N31)</f>
        <v>0.46388888888888885</v>
      </c>
    </row>
    <row r="32" spans="2:16" ht="14.1" customHeight="1" x14ac:dyDescent="0.25">
      <c r="B32" s="25" t="s">
        <v>67</v>
      </c>
      <c r="C32" s="131"/>
      <c r="D32" s="132"/>
      <c r="E32" s="132"/>
      <c r="F32" s="109"/>
      <c r="G32" s="109"/>
      <c r="H32" s="109"/>
      <c r="I32" s="109"/>
      <c r="J32" s="109"/>
      <c r="K32" s="109"/>
      <c r="L32" s="109"/>
      <c r="M32" s="109"/>
      <c r="N32" s="109"/>
      <c r="O32" s="110"/>
      <c r="P32" s="113">
        <f>SUM(C32:N32)</f>
        <v>0</v>
      </c>
    </row>
    <row r="33" spans="2:16" ht="14.1" customHeight="1" thickBot="1" x14ac:dyDescent="0.3">
      <c r="B33" s="25" t="s">
        <v>68</v>
      </c>
      <c r="C33" s="129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  <c r="P33" s="114">
        <f>SUM(C33:N33)</f>
        <v>0</v>
      </c>
    </row>
    <row r="34" spans="2:16" ht="14.1" customHeight="1" x14ac:dyDescent="0.25">
      <c r="B34" s="72" t="s">
        <v>169</v>
      </c>
      <c r="C34" s="85">
        <f>C31-C32-C33</f>
        <v>0.22708333333333333</v>
      </c>
      <c r="D34" s="85">
        <f t="shared" ref="D34:P34" si="1">D31-D32-D33</f>
        <v>0.14930555555555555</v>
      </c>
      <c r="E34" s="85">
        <f t="shared" si="1"/>
        <v>6.805555555555555E-2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1.9444444444444445E-2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3"/>
      <c r="P34" s="104">
        <f t="shared" si="1"/>
        <v>0.46388888888888885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2" t="s">
        <v>69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</row>
    <row r="37" spans="2:16" ht="18" customHeight="1" x14ac:dyDescent="0.25">
      <c r="B37" s="193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</row>
    <row r="38" spans="2:16" ht="18" customHeight="1" x14ac:dyDescent="0.25">
      <c r="B38" s="193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</row>
    <row r="39" spans="2:16" ht="18" customHeight="1" x14ac:dyDescent="0.25">
      <c r="B39" s="193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</row>
    <row r="40" spans="2:16" ht="18" customHeight="1" x14ac:dyDescent="0.25">
      <c r="B40" s="193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</row>
    <row r="41" spans="2:16" ht="18" customHeight="1" x14ac:dyDescent="0.25">
      <c r="B41" s="194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1" t="s">
        <v>70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3"/>
    </row>
    <row r="44" spans="2:16" ht="14.1" customHeight="1" x14ac:dyDescent="0.25"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6"/>
    </row>
    <row r="45" spans="2:16" ht="14.1" customHeight="1" x14ac:dyDescent="0.25"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5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25">
      <c r="B47" s="18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9"/>
    </row>
    <row r="48" spans="2:16" ht="14.1" customHeight="1" x14ac:dyDescent="0.25"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25"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25"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2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thickBot="1" x14ac:dyDescent="0.3">
      <c r="B52" s="168"/>
      <c r="C52" s="169"/>
      <c r="D52" s="166"/>
      <c r="E52" s="166"/>
      <c r="F52" s="166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" customHeight="1" thickTop="1" thickBot="1" x14ac:dyDescent="0.3">
      <c r="B53" s="171" t="s">
        <v>168</v>
      </c>
      <c r="C53" s="172"/>
      <c r="D53" s="95"/>
      <c r="E53" s="95"/>
      <c r="F53" s="102"/>
      <c r="G53" s="175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" customHeight="1" thickTop="1" thickBot="1" x14ac:dyDescent="0.3">
      <c r="B54" s="173" t="s">
        <v>167</v>
      </c>
      <c r="C54" s="174"/>
      <c r="D54" s="174"/>
      <c r="E54" s="174"/>
      <c r="F54" s="102">
        <v>565</v>
      </c>
      <c r="G54" s="178"/>
      <c r="H54" s="179"/>
      <c r="I54" s="179"/>
      <c r="J54" s="179"/>
      <c r="K54" s="179"/>
      <c r="L54" s="179"/>
      <c r="M54" s="179"/>
      <c r="N54" s="179"/>
      <c r="O54" s="179"/>
      <c r="P54" s="180"/>
    </row>
    <row r="55" spans="2:16" ht="13.5" customHeight="1" thickTop="1" x14ac:dyDescent="0.25"/>
    <row r="56" spans="2:16" ht="17.25" customHeight="1" x14ac:dyDescent="0.25">
      <c r="B56" s="152" t="s">
        <v>71</v>
      </c>
      <c r="C56" s="15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3" t="s">
        <v>72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73</v>
      </c>
      <c r="O57" s="154"/>
      <c r="P57" s="157"/>
    </row>
    <row r="58" spans="2:16" ht="17.100000000000001" customHeight="1" x14ac:dyDescent="0.25">
      <c r="B58" s="158" t="s">
        <v>74</v>
      </c>
      <c r="C58" s="159"/>
      <c r="D58" s="160"/>
      <c r="E58" s="158" t="s">
        <v>75</v>
      </c>
      <c r="F58" s="159"/>
      <c r="G58" s="160"/>
      <c r="H58" s="159" t="s">
        <v>76</v>
      </c>
      <c r="I58" s="159"/>
      <c r="J58" s="159"/>
      <c r="K58" s="161" t="s">
        <v>77</v>
      </c>
      <c r="L58" s="159"/>
      <c r="M58" s="162"/>
      <c r="N58" s="163"/>
      <c r="O58" s="159"/>
      <c r="P58" s="164"/>
    </row>
    <row r="59" spans="2:16" ht="20.100000000000001" customHeight="1" x14ac:dyDescent="0.25">
      <c r="B59" s="140" t="s">
        <v>78</v>
      </c>
      <c r="C59" s="141"/>
      <c r="D59" s="32" t="b">
        <v>1</v>
      </c>
      <c r="E59" s="140" t="s">
        <v>79</v>
      </c>
      <c r="F59" s="141"/>
      <c r="G59" s="32" t="b">
        <v>1</v>
      </c>
      <c r="H59" s="148" t="s">
        <v>80</v>
      </c>
      <c r="I59" s="141"/>
      <c r="J59" s="32" t="b">
        <v>1</v>
      </c>
      <c r="K59" s="148" t="s">
        <v>81</v>
      </c>
      <c r="L59" s="141"/>
      <c r="M59" s="32" t="b">
        <v>1</v>
      </c>
      <c r="N59" s="149" t="s">
        <v>82</v>
      </c>
      <c r="O59" s="141"/>
      <c r="P59" s="32" t="b">
        <v>1</v>
      </c>
    </row>
    <row r="60" spans="2:16" ht="20.100000000000001" customHeight="1" x14ac:dyDescent="0.25">
      <c r="B60" s="140" t="s">
        <v>83</v>
      </c>
      <c r="C60" s="141"/>
      <c r="D60" s="32" t="b">
        <v>1</v>
      </c>
      <c r="E60" s="140" t="s">
        <v>84</v>
      </c>
      <c r="F60" s="141"/>
      <c r="G60" s="32" t="b">
        <v>1</v>
      </c>
      <c r="H60" s="148" t="s">
        <v>85</v>
      </c>
      <c r="I60" s="141"/>
      <c r="J60" s="32" t="b">
        <v>1</v>
      </c>
      <c r="K60" s="148" t="s">
        <v>86</v>
      </c>
      <c r="L60" s="141"/>
      <c r="M60" s="32" t="b">
        <v>1</v>
      </c>
      <c r="N60" s="149" t="s">
        <v>87</v>
      </c>
      <c r="O60" s="141"/>
      <c r="P60" s="32" t="b">
        <v>1</v>
      </c>
    </row>
    <row r="61" spans="2:16" ht="20.100000000000001" customHeight="1" x14ac:dyDescent="0.25">
      <c r="B61" s="140" t="s">
        <v>88</v>
      </c>
      <c r="C61" s="141"/>
      <c r="D61" s="32" t="b">
        <v>1</v>
      </c>
      <c r="E61" s="140" t="s">
        <v>89</v>
      </c>
      <c r="F61" s="141"/>
      <c r="G61" s="32" t="b">
        <v>1</v>
      </c>
      <c r="H61" s="148" t="s">
        <v>90</v>
      </c>
      <c r="I61" s="141"/>
      <c r="J61" s="32" t="b">
        <v>1</v>
      </c>
      <c r="K61" s="148" t="s">
        <v>91</v>
      </c>
      <c r="L61" s="141"/>
      <c r="M61" s="32" t="b">
        <v>1</v>
      </c>
      <c r="N61" s="149" t="s">
        <v>92</v>
      </c>
      <c r="O61" s="141"/>
      <c r="P61" s="32" t="b">
        <v>1</v>
      </c>
    </row>
    <row r="62" spans="2:16" ht="20.100000000000001" customHeight="1" x14ac:dyDescent="0.25">
      <c r="B62" s="148" t="s">
        <v>90</v>
      </c>
      <c r="C62" s="141"/>
      <c r="D62" s="32" t="b">
        <v>1</v>
      </c>
      <c r="E62" s="140" t="s">
        <v>93</v>
      </c>
      <c r="F62" s="141"/>
      <c r="G62" s="32" t="b">
        <v>1</v>
      </c>
      <c r="H62" s="148" t="s">
        <v>94</v>
      </c>
      <c r="I62" s="141"/>
      <c r="J62" s="32" t="b">
        <v>0</v>
      </c>
      <c r="K62" s="148" t="s">
        <v>95</v>
      </c>
      <c r="L62" s="141"/>
      <c r="M62" s="32" t="b">
        <v>1</v>
      </c>
      <c r="N62" s="149" t="s">
        <v>85</v>
      </c>
      <c r="O62" s="141"/>
      <c r="P62" s="32" t="b">
        <v>1</v>
      </c>
    </row>
    <row r="63" spans="2:16" ht="20.100000000000001" customHeight="1" x14ac:dyDescent="0.25">
      <c r="B63" s="148" t="s">
        <v>96</v>
      </c>
      <c r="C63" s="141"/>
      <c r="D63" s="32" t="b">
        <v>1</v>
      </c>
      <c r="E63" s="140" t="s">
        <v>97</v>
      </c>
      <c r="F63" s="141"/>
      <c r="G63" s="32" t="b">
        <v>1</v>
      </c>
      <c r="H63" s="37"/>
      <c r="I63" s="38"/>
      <c r="J63" s="39"/>
      <c r="K63" s="148" t="s">
        <v>98</v>
      </c>
      <c r="L63" s="141"/>
      <c r="M63" s="32" t="b">
        <v>1</v>
      </c>
      <c r="N63" s="149" t="s">
        <v>166</v>
      </c>
      <c r="O63" s="141"/>
      <c r="P63" s="32" t="b">
        <v>1</v>
      </c>
    </row>
    <row r="64" spans="2:16" ht="20.100000000000001" customHeight="1" x14ac:dyDescent="0.25">
      <c r="B64" s="148" t="s">
        <v>99</v>
      </c>
      <c r="C64" s="141"/>
      <c r="D64" s="32" t="b">
        <v>0</v>
      </c>
      <c r="E64" s="140" t="s">
        <v>100</v>
      </c>
      <c r="F64" s="141"/>
      <c r="G64" s="32" t="b">
        <v>1</v>
      </c>
      <c r="H64" s="40"/>
      <c r="I64" s="41"/>
      <c r="J64" s="42"/>
      <c r="K64" s="150" t="s">
        <v>101</v>
      </c>
      <c r="L64" s="151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0" t="s">
        <v>164</v>
      </c>
      <c r="F65" s="141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2" t="s">
        <v>107</v>
      </c>
      <c r="C69" s="142"/>
      <c r="D69" s="50"/>
      <c r="E69" s="50"/>
      <c r="F69" s="144" t="s">
        <v>108</v>
      </c>
      <c r="G69" s="146" t="s">
        <v>109</v>
      </c>
      <c r="H69" s="50"/>
      <c r="I69" s="142" t="s">
        <v>110</v>
      </c>
      <c r="J69" s="142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3"/>
      <c r="C70" s="143"/>
      <c r="D70" s="54"/>
      <c r="E70" s="55"/>
      <c r="F70" s="145"/>
      <c r="G70" s="147"/>
      <c r="H70" s="56"/>
      <c r="I70" s="143"/>
      <c r="J70" s="143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-154.096</v>
      </c>
      <c r="D72" s="220">
        <v>-155.714</v>
      </c>
      <c r="E72" s="77" t="s">
        <v>120</v>
      </c>
      <c r="F72" s="91">
        <v>17</v>
      </c>
      <c r="G72" s="220">
        <v>16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-138.02500000000001</v>
      </c>
      <c r="D73" s="220">
        <v>-141.58699999999999</v>
      </c>
      <c r="E73" s="78" t="s">
        <v>124</v>
      </c>
      <c r="F73" s="92">
        <v>10</v>
      </c>
      <c r="G73" s="221">
        <v>24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-210.54300000000001</v>
      </c>
      <c r="D74" s="220">
        <v>-212.24600000000001</v>
      </c>
      <c r="E74" s="78" t="s">
        <v>129</v>
      </c>
      <c r="F74" s="97">
        <v>10</v>
      </c>
      <c r="G74" s="97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-112.804</v>
      </c>
      <c r="D75" s="220">
        <v>-115.92</v>
      </c>
      <c r="E75" s="78" t="s">
        <v>134</v>
      </c>
      <c r="F75" s="97">
        <v>50</v>
      </c>
      <c r="G75" s="97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22.925000000000001</v>
      </c>
      <c r="D76" s="220">
        <v>21.323</v>
      </c>
      <c r="E76" s="78" t="s">
        <v>139</v>
      </c>
      <c r="F76" s="97">
        <v>40</v>
      </c>
      <c r="G76" s="97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27.254999999999999</v>
      </c>
      <c r="D77" s="220">
        <v>25.146000000000001</v>
      </c>
      <c r="E77" s="78" t="s">
        <v>144</v>
      </c>
      <c r="F77" s="97">
        <v>160</v>
      </c>
      <c r="G77" s="97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19.170999999999999</v>
      </c>
      <c r="D78" s="220">
        <v>17.756</v>
      </c>
      <c r="E78" s="78" t="s">
        <v>149</v>
      </c>
      <c r="F78" s="93"/>
      <c r="G78" s="222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20.015000000000001</v>
      </c>
      <c r="D79" s="220">
        <v>18.579999999999998</v>
      </c>
      <c r="E79" s="77" t="s">
        <v>154</v>
      </c>
      <c r="F79" s="91">
        <v>17</v>
      </c>
      <c r="G79" s="220">
        <v>8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2.3600000000000001E-5</v>
      </c>
      <c r="D80" s="223">
        <v>2.3099999999999999E-5</v>
      </c>
      <c r="E80" s="78" t="s">
        <v>159</v>
      </c>
      <c r="F80" s="92">
        <v>11</v>
      </c>
      <c r="G80" s="221">
        <v>42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99" t="s">
        <v>163</v>
      </c>
      <c r="C84" s="199"/>
    </row>
    <row r="85" spans="2:16" ht="15" customHeight="1" x14ac:dyDescent="0.25">
      <c r="B85" s="200" t="s">
        <v>186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2"/>
    </row>
    <row r="86" spans="2:16" ht="15" customHeight="1" x14ac:dyDescent="0.25">
      <c r="B86" s="203" t="s">
        <v>192</v>
      </c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5"/>
    </row>
    <row r="87" spans="2:16" ht="15" customHeight="1" x14ac:dyDescent="0.25">
      <c r="B87" s="203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5"/>
    </row>
    <row r="88" spans="2:16" ht="15" customHeight="1" x14ac:dyDescent="0.25">
      <c r="B88" s="212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4"/>
    </row>
    <row r="89" spans="2:16" ht="15" customHeight="1" x14ac:dyDescent="0.25">
      <c r="B89" s="203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5"/>
    </row>
    <row r="90" spans="2:16" ht="15" customHeight="1" x14ac:dyDescent="0.25">
      <c r="B90" s="212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4"/>
    </row>
    <row r="91" spans="2:16" ht="15" customHeight="1" x14ac:dyDescent="0.25">
      <c r="B91" s="21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4"/>
    </row>
    <row r="92" spans="2:16" ht="15" customHeight="1" x14ac:dyDescent="0.25">
      <c r="B92" s="203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5"/>
    </row>
    <row r="93" spans="2:16" ht="15" customHeight="1" x14ac:dyDescent="0.25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5"/>
    </row>
    <row r="94" spans="2:16" ht="15" customHeight="1" x14ac:dyDescent="0.25">
      <c r="B94" s="203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5"/>
    </row>
    <row r="95" spans="2:16" ht="15" customHeight="1" x14ac:dyDescent="0.25"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</row>
    <row r="96" spans="2:16" ht="15" customHeight="1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5"/>
    </row>
    <row r="97" spans="2:16" ht="15" customHeight="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5"/>
    </row>
    <row r="98" spans="2:16" ht="15" customHeight="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5"/>
    </row>
    <row r="99" spans="2:16" ht="15" customHeight="1" x14ac:dyDescent="0.25">
      <c r="B99" s="209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2024-08-31T04:33:38Z</dcterms:modified>
</cp:coreProperties>
</file>