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H19" i="1"/>
  <c r="E18" i="1" l="1"/>
  <c r="F18" i="1" s="1"/>
  <c r="G18" i="1" s="1"/>
  <c r="H18" i="1" s="1"/>
  <c r="I18" i="1" s="1"/>
  <c r="J23" i="1" s="1"/>
  <c r="D18" i="1" l="1"/>
  <c r="C23" i="1" s="1"/>
  <c r="K23" i="1" l="1"/>
  <c r="J25" i="1" s="1"/>
  <c r="D23" i="1"/>
  <c r="C25" i="1" s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<sst xmlns="http://schemas.openxmlformats.org/spreadsheetml/2006/main" count="215" uniqueCount="198">
  <si>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</si>
  <si>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</si>
  <si>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</si>
  <si>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</si>
  <si>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</si>
  <si>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</si>
  <si>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</si>
  <si>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</si>
  <si>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</si>
  <si>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</si>
  <si>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</si>
  <si>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</si>
  <si>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</si>
  <si>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</si>
  <si>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</si>
  <si>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</si>
  <si>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</si>
  <si>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</si>
  <si>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</si>
  <si>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</si>
  <si>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</si>
  <si>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</si>
  <si>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</si>
  <si>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</si>
  <si>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</si>
  <si>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</si>
  <si>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</si>
  <si>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</si>
  <si>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</si>
  <si>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</si>
  <si>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</si>
  <si>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</si>
  <si>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</si>
  <si>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</si>
  <si>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</si>
  <si>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</si>
  <si>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</si>
  <si>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</si>
  <si>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</si>
  <si>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</si>
  <si>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</si>
  <si>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</si>
  <si>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</si>
  <si>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</si>
  <si>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</si>
  <si>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</si>
  <si>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</si>
  <si>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</si>
  <si>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</si>
  <si>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</si>
  <si>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</si>
  <si>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</si>
  <si>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</si>
  <si>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</si>
  <si>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</si>
  <si>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</si>
  <si>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</si>
  <si>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</si>
  <si>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</si>
  <si>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</si>
  <si>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</si>
  <si>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</si>
  <si>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</si>
  <si>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</si>
  <si>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</si>
  <si>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</si>
  <si>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</si>
  <si>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</si>
  <si>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</si>
  <si>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</si>
  <si>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</si>
  <si>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</si>
  <si>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</si>
  <si>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</si>
  <si>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</si>
  <si>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</si>
  <si>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</si>
  <si>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</si>
  <si>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</si>
  <si>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</si>
  <si>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</si>
  <si>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</si>
  <si>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</si>
  <si>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</si>
  <si>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</si>
  <si>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</si>
  <si>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</si>
  <si>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</si>
  <si>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</si>
  <si>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</si>
  <si>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</si>
  <si>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</si>
  <si>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</si>
  <si>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</si>
  <si>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</si>
  <si>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</si>
  <si>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</si>
  <si>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</si>
  <si>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</si>
  <si>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</si>
  <si>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</si>
  <si>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</si>
  <si>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</si>
  <si>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</si>
  <si>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</si>
  <si>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</si>
  <si>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</si>
  <si>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</si>
  <si>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</si>
  <si>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</si>
  <si>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</si>
  <si>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</si>
  <si>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</si>
  <si>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</si>
  <si>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</si>
  <si>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</si>
  <si>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</si>
  <si>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</si>
  <si>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</si>
  <si>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</si>
  <si>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</si>
  <si>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</si>
  <si>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</si>
  <si>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</si>
  <si>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</si>
  <si>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</si>
  <si>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</si>
  <si>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</si>
  <si>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</si>
  <si>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</si>
  <si>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</si>
  <si>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</si>
  <si>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</si>
  <si>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</si>
  <si>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</si>
  <si>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</si>
  <si>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</si>
  <si>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</si>
  <si>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</si>
  <si>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</si>
  <si>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</si>
  <si>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</si>
  <si>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</si>
  <si>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</si>
  <si>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</si>
  <si>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</si>
  <si>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</si>
  <si>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</si>
  <si>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</si>
  <si>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</si>
  <si>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</si>
  <si>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</si>
  <si>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</si>
  <si>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</si>
  <si>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</si>
  <si>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</si>
  <si>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</si>
  <si>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</si>
  <si>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</si>
  <si>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</si>
  <si>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</si>
  <si>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</si>
  <si>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</si>
  <si>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</si>
  <si>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</si>
  <si>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</si>
  <si>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</si>
  <si>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</si>
  <si>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</si>
  <si>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</si>
  <si>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</si>
  <si>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</si>
  <si>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</si>
  <si>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</si>
  <si>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</si>
  <si>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</si>
  <si>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</si>
  <si>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</si>
  <si>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</si>
  <si>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</si>
  <si>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김부진</t>
    <phoneticPr fontId="3" type="noConversion"/>
  </si>
  <si>
    <t>/  /  /  /</t>
  </si>
  <si>
    <t>BLG</t>
    <phoneticPr fontId="3" type="noConversion"/>
  </si>
  <si>
    <t>1) 방풍막분리</t>
    <phoneticPr fontId="3" type="noConversion"/>
  </si>
  <si>
    <t>S</t>
    <phoneticPr fontId="3" type="noConversion"/>
  </si>
  <si>
    <t>TMT</t>
    <phoneticPr fontId="3" type="noConversion"/>
  </si>
  <si>
    <t>SE</t>
    <phoneticPr fontId="3" type="noConversion"/>
  </si>
  <si>
    <t>KAMP</t>
    <phoneticPr fontId="3" type="noConversion"/>
  </si>
  <si>
    <t>KSP</t>
    <phoneticPr fontId="3" type="noConversion"/>
  </si>
  <si>
    <t>20s/34k 23s/23k 35s/23k 56s/24k</t>
    <phoneticPr fontId="3" type="noConversion"/>
  </si>
  <si>
    <t>25s/25k 32s/23k 42s/22k 60s/22k</t>
    <phoneticPr fontId="3" type="noConversion"/>
  </si>
  <si>
    <t xml:space="preserve">2) 관측전, Focuser Control, Home 해줌 </t>
    <phoneticPr fontId="3" type="noConversion"/>
  </si>
  <si>
    <t>Z_0033469-033473</t>
    <phoneticPr fontId="3" type="noConversion"/>
  </si>
  <si>
    <t>Z_0033484-033488</t>
    <phoneticPr fontId="3" type="noConversion"/>
  </si>
  <si>
    <t>E</t>
    <phoneticPr fontId="3" type="noConversion"/>
  </si>
  <si>
    <t>M_033579-033580:T</t>
    <phoneticPr fontId="3" type="noConversion"/>
  </si>
  <si>
    <t>60s/22k 47s/24k 33s/23k 25s/24k</t>
    <phoneticPr fontId="3" type="noConversion"/>
  </si>
  <si>
    <t>60s/19k 58s/31k 34s/29k 20s/27k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</si>
</sst>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E68" sqref="E6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1">
        <v>45504</v>
      </c>
      <c r="D3" s="152"/>
      <c r="E3" s="1"/>
      <c r="F3" s="1"/>
      <c r="G3" s="1"/>
      <c r="H3" s="1"/>
      <c r="I3" s="1"/>
      <c r="J3" s="1"/>
      <c r="K3" s="35" t="s">
        <v>2</v>
      </c>
      <c r="L3" s="153">
        <f>(P31-(P32+P33))/P31*100</f>
        <v>100</v>
      </c>
      <c r="M3" s="153"/>
      <c r="N3" s="35" t="s">
        <v>3</v>
      </c>
      <c r="O3" s="153">
        <f>(P31-P33)/P31*100</f>
        <v>100</v>
      </c>
      <c r="P3" s="153"/>
    </row>
    <row r="4" spans="2:16" ht="14.25" customHeight="1" x14ac:dyDescent="0.25">
      <c r="B4" s="2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7">
        <v>0.70833333333333337</v>
      </c>
      <c r="D9" s="128">
        <v>2.4</v>
      </c>
      <c r="E9" s="128">
        <v>5.6</v>
      </c>
      <c r="F9" s="128">
        <v>22</v>
      </c>
      <c r="G9" s="95" t="s">
        <v>186</v>
      </c>
      <c r="H9" s="103">
        <v>1.8</v>
      </c>
      <c r="I9" s="119">
        <v>18.399999999999999</v>
      </c>
      <c r="J9" s="10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217">
        <v>0.91666666666666663</v>
      </c>
      <c r="D10" s="103">
        <v>1.67</v>
      </c>
      <c r="E10" s="103">
        <v>3.7</v>
      </c>
      <c r="F10" s="103">
        <v>31</v>
      </c>
      <c r="G10" s="136" t="s">
        <v>194</v>
      </c>
      <c r="H10" s="103">
        <v>1.7</v>
      </c>
      <c r="I10" s="218"/>
      <c r="J10" s="10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33">
        <v>0.16666666666666666</v>
      </c>
      <c r="D11" s="134">
        <v>1.35</v>
      </c>
      <c r="E11" s="134">
        <v>5</v>
      </c>
      <c r="F11" s="134">
        <v>5</v>
      </c>
      <c r="G11" s="136" t="s">
        <v>184</v>
      </c>
      <c r="H11" s="134">
        <v>2.7</v>
      </c>
      <c r="I11" s="135"/>
      <c r="J11" s="104">
        <f>IF(L11, 1, 0) + IF(M11, 2, 0) + IF(N11, 4, 0) + IF(O11, 8, 0) + IF(P11, 16, 0)</f>
        <v>0</v>
      </c>
      <c r="K11" s="83" t="b">
        <v>1</v>
      </c>
      <c r="L11" s="83" t="b">
        <v>0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1.8066666666666666</v>
      </c>
      <c r="E12" s="12">
        <f>AVERAGE(E9:E11)</f>
        <v>4.7666666666666666</v>
      </c>
      <c r="F12" s="13">
        <f>AVERAGE(F9:F11)</f>
        <v>19.333333333333332</v>
      </c>
      <c r="G12" s="14"/>
      <c r="H12" s="15">
        <f>AVERAGE(H9:H11)</f>
        <v>2.0666666666666669</v>
      </c>
      <c r="I12" s="16"/>
      <c r="J12" s="17">
        <f>AVERAGE(J9:J11)</f>
        <v>0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179</v>
      </c>
      <c r="E16" s="118" t="s">
        <v>182</v>
      </c>
      <c r="F16" s="118" t="s">
        <v>187</v>
      </c>
      <c r="G16" s="118" t="s">
        <v>188</v>
      </c>
      <c r="H16" s="118" t="s">
        <v>185</v>
      </c>
      <c r="I16" s="118" t="s">
        <v>179</v>
      </c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0.63263888888888886</v>
      </c>
      <c r="D17" s="117">
        <v>0.63541666666666663</v>
      </c>
      <c r="E17" s="117">
        <v>0.69652777777777775</v>
      </c>
      <c r="F17" s="117">
        <v>2.2916666666666669E-2</v>
      </c>
      <c r="G17" s="117">
        <v>9.2361111111111116E-2</v>
      </c>
      <c r="H17" s="117">
        <v>0.17361111111111113</v>
      </c>
      <c r="I17" s="117">
        <v>0.19305555555555554</v>
      </c>
      <c r="J17" s="117"/>
      <c r="K17" s="117"/>
      <c r="L17" s="117"/>
      <c r="M17" s="117"/>
      <c r="N17" s="117"/>
      <c r="O17" s="86"/>
      <c r="P17" s="117">
        <v>0.20833333333333334</v>
      </c>
    </row>
    <row r="18" spans="2:16" ht="14.1" customHeight="1" x14ac:dyDescent="0.25">
      <c r="B18" s="24" t="s">
        <v>43</v>
      </c>
      <c r="C18" s="118">
        <v>33365</v>
      </c>
      <c r="D18" s="118">
        <f>C18+1</f>
        <v>33366</v>
      </c>
      <c r="E18" s="118">
        <f>D19+1</f>
        <v>33379</v>
      </c>
      <c r="F18" s="118">
        <f t="shared" ref="F18:G18" si="0">E19+1</f>
        <v>33589</v>
      </c>
      <c r="G18" s="118">
        <f t="shared" si="0"/>
        <v>33634</v>
      </c>
      <c r="H18" s="118">
        <f t="shared" ref="H18" si="1">G19+1</f>
        <v>33686</v>
      </c>
      <c r="I18" s="118">
        <f t="shared" ref="I18" si="2">H19+1</f>
        <v>33698</v>
      </c>
      <c r="J18" s="85"/>
      <c r="K18" s="85"/>
      <c r="L18" s="85"/>
      <c r="M18" s="85"/>
      <c r="N18" s="85"/>
      <c r="O18" s="85"/>
      <c r="P18" s="118">
        <f>MAX(C18:O19)+1</f>
        <v>33711</v>
      </c>
    </row>
    <row r="19" spans="2:16" ht="14.1" customHeight="1" thickBot="1" x14ac:dyDescent="0.3">
      <c r="B19" s="9" t="s">
        <v>44</v>
      </c>
      <c r="C19" s="87"/>
      <c r="D19" s="118">
        <v>33378</v>
      </c>
      <c r="E19" s="118">
        <v>33588</v>
      </c>
      <c r="F19" s="118">
        <v>33633</v>
      </c>
      <c r="G19" s="118">
        <v>33685</v>
      </c>
      <c r="H19" s="118">
        <f>H18+11</f>
        <v>33697</v>
      </c>
      <c r="I19" s="118">
        <v>33710</v>
      </c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13</v>
      </c>
      <c r="E20" s="22">
        <f t="shared" ref="E20:O20" si="3">IF(ISNUMBER(E18),E19-E18+1,"")</f>
        <v>210</v>
      </c>
      <c r="F20" s="115">
        <f t="shared" si="3"/>
        <v>45</v>
      </c>
      <c r="G20" s="97">
        <f t="shared" si="3"/>
        <v>52</v>
      </c>
      <c r="H20" s="22">
        <f t="shared" si="3"/>
        <v>12</v>
      </c>
      <c r="I20" s="97">
        <f t="shared" si="3"/>
        <v>13</v>
      </c>
      <c r="J20" s="97" t="str">
        <f t="shared" si="3"/>
        <v/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9" t="s">
        <v>46</v>
      </c>
      <c r="C22" s="24" t="s">
        <v>21</v>
      </c>
      <c r="D22" s="24" t="s">
        <v>23</v>
      </c>
      <c r="E22" s="24" t="s">
        <v>47</v>
      </c>
      <c r="F22" s="160" t="s">
        <v>48</v>
      </c>
      <c r="G22" s="160"/>
      <c r="H22" s="160"/>
      <c r="I22" s="160"/>
      <c r="J22" s="24" t="s">
        <v>21</v>
      </c>
      <c r="K22" s="24" t="s">
        <v>23</v>
      </c>
      <c r="L22" s="24" t="s">
        <v>47</v>
      </c>
      <c r="M22" s="160" t="s">
        <v>48</v>
      </c>
      <c r="N22" s="160"/>
      <c r="O22" s="160"/>
      <c r="P22" s="160"/>
    </row>
    <row r="23" spans="2:16" ht="13.5" customHeight="1" x14ac:dyDescent="0.25">
      <c r="B23" s="159"/>
      <c r="C23" s="106">
        <f>D18+5</f>
        <v>33371</v>
      </c>
      <c r="D23" s="106">
        <f>C23+3</f>
        <v>33374</v>
      </c>
      <c r="E23" s="124" t="s">
        <v>49</v>
      </c>
      <c r="F23" s="161" t="s">
        <v>189</v>
      </c>
      <c r="G23" s="161"/>
      <c r="H23" s="161"/>
      <c r="I23" s="161"/>
      <c r="J23" s="96">
        <f>I18+5</f>
        <v>33703</v>
      </c>
      <c r="K23" s="96">
        <f>J23+3</f>
        <v>33706</v>
      </c>
      <c r="L23" s="95" t="s">
        <v>50</v>
      </c>
      <c r="M23" s="158" t="s">
        <v>196</v>
      </c>
      <c r="N23" s="158"/>
      <c r="O23" s="158"/>
      <c r="P23" s="158"/>
    </row>
    <row r="24" spans="2:16" ht="13.5" customHeight="1" x14ac:dyDescent="0.25">
      <c r="B24" s="159"/>
      <c r="C24" s="107"/>
      <c r="D24" s="107"/>
      <c r="E24" s="125" t="s">
        <v>178</v>
      </c>
      <c r="F24" s="161" t="s">
        <v>181</v>
      </c>
      <c r="G24" s="161"/>
      <c r="H24" s="161"/>
      <c r="I24" s="161"/>
      <c r="J24" s="96"/>
      <c r="K24" s="96"/>
      <c r="L24" s="95" t="s">
        <v>52</v>
      </c>
      <c r="M24" s="158" t="s">
        <v>181</v>
      </c>
      <c r="N24" s="158"/>
      <c r="O24" s="158"/>
      <c r="P24" s="158"/>
    </row>
    <row r="25" spans="2:16" ht="13.5" customHeight="1" x14ac:dyDescent="0.25">
      <c r="B25" s="159"/>
      <c r="C25" s="107">
        <f>D23+1</f>
        <v>33375</v>
      </c>
      <c r="D25" s="107">
        <f>C25+3</f>
        <v>33378</v>
      </c>
      <c r="E25" s="125" t="s">
        <v>52</v>
      </c>
      <c r="F25" s="161" t="s">
        <v>190</v>
      </c>
      <c r="G25" s="161"/>
      <c r="H25" s="161"/>
      <c r="I25" s="161"/>
      <c r="J25" s="96">
        <f>K23+1</f>
        <v>33707</v>
      </c>
      <c r="K25" s="96">
        <f>J25+3</f>
        <v>33710</v>
      </c>
      <c r="L25" s="95" t="s">
        <v>51</v>
      </c>
      <c r="M25" s="158" t="s">
        <v>197</v>
      </c>
      <c r="N25" s="158"/>
      <c r="O25" s="158"/>
      <c r="P25" s="158"/>
    </row>
    <row r="26" spans="2:16" ht="13.5" customHeight="1" x14ac:dyDescent="0.25">
      <c r="B26" s="159"/>
      <c r="C26" s="107"/>
      <c r="D26" s="107"/>
      <c r="E26" s="125" t="s">
        <v>50</v>
      </c>
      <c r="F26" s="161" t="s">
        <v>181</v>
      </c>
      <c r="G26" s="161"/>
      <c r="H26" s="161"/>
      <c r="I26" s="161"/>
      <c r="J26" s="96"/>
      <c r="K26" s="96"/>
      <c r="L26" s="95" t="s">
        <v>49</v>
      </c>
      <c r="M26" s="158" t="s">
        <v>181</v>
      </c>
      <c r="N26" s="158"/>
      <c r="O26" s="158"/>
      <c r="P26" s="15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0" t="s">
        <v>53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0.3034722222222222</v>
      </c>
      <c r="D30" s="112">
        <v>7.8472222222222221E-2</v>
      </c>
      <c r="E30" s="112">
        <v>6.25E-2</v>
      </c>
      <c r="F30" s="112"/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0.44444444444444442</v>
      </c>
    </row>
    <row r="31" spans="2:16" ht="14.1" customHeight="1" x14ac:dyDescent="0.25">
      <c r="B31" s="25" t="s">
        <v>172</v>
      </c>
      <c r="C31" s="220">
        <v>0.3263888888888889</v>
      </c>
      <c r="D31" s="129">
        <v>8.1250000000000003E-2</v>
      </c>
      <c r="E31" s="129">
        <v>6.9444444444444434E-2</v>
      </c>
      <c r="F31" s="137"/>
      <c r="G31" s="137"/>
      <c r="H31" s="137"/>
      <c r="I31" s="137"/>
      <c r="J31" s="137"/>
      <c r="K31" s="129">
        <v>2.0833333333333332E-2</v>
      </c>
      <c r="L31" s="129"/>
      <c r="M31" s="129"/>
      <c r="N31" s="129"/>
      <c r="O31" s="120"/>
      <c r="P31" s="105">
        <f>SUM(C31:N31)</f>
        <v>0.49791666666666662</v>
      </c>
    </row>
    <row r="32" spans="2:16" ht="14.1" customHeight="1" x14ac:dyDescent="0.25">
      <c r="B32" s="25" t="s">
        <v>68</v>
      </c>
      <c r="C32" s="1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21"/>
      <c r="P32" s="105">
        <f>SUM(C32:N32)</f>
        <v>0</v>
      </c>
    </row>
    <row r="33" spans="2:16" ht="14.1" customHeight="1" thickBot="1" x14ac:dyDescent="0.3">
      <c r="B33" s="25" t="s">
        <v>69</v>
      </c>
      <c r="C33" s="13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26">
        <f>SUM(C33:N33)</f>
        <v>0</v>
      </c>
    </row>
    <row r="34" spans="2:16" ht="14.1" customHeight="1" x14ac:dyDescent="0.25">
      <c r="B34" s="72" t="s">
        <v>170</v>
      </c>
      <c r="C34" s="90">
        <f>C31-C32-C33</f>
        <v>0.3263888888888889</v>
      </c>
      <c r="D34" s="90">
        <f t="shared" ref="D34:P34" si="4">D31-D32-D33</f>
        <v>8.1250000000000003E-2</v>
      </c>
      <c r="E34" s="90">
        <f t="shared" si="4"/>
        <v>6.9444444444444434E-2</v>
      </c>
      <c r="F34" s="90">
        <f t="shared" si="4"/>
        <v>0</v>
      </c>
      <c r="G34" s="90">
        <f t="shared" si="4"/>
        <v>0</v>
      </c>
      <c r="H34" s="90">
        <f t="shared" si="4"/>
        <v>0</v>
      </c>
      <c r="I34" s="90">
        <f t="shared" si="4"/>
        <v>0</v>
      </c>
      <c r="J34" s="90">
        <f t="shared" si="4"/>
        <v>0</v>
      </c>
      <c r="K34" s="90">
        <f t="shared" si="4"/>
        <v>2.0833333333333332E-2</v>
      </c>
      <c r="L34" s="90">
        <f t="shared" si="4"/>
        <v>0</v>
      </c>
      <c r="M34" s="90">
        <f t="shared" si="4"/>
        <v>0</v>
      </c>
      <c r="N34" s="90">
        <f t="shared" si="4"/>
        <v>0</v>
      </c>
      <c r="O34" s="89"/>
      <c r="P34" s="73">
        <f t="shared" si="4"/>
        <v>0.49791666666666662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6" t="s">
        <v>70</v>
      </c>
      <c r="C36" s="162" t="s">
        <v>192</v>
      </c>
      <c r="D36" s="162"/>
      <c r="E36" s="162" t="s">
        <v>193</v>
      </c>
      <c r="F36" s="162"/>
      <c r="G36" s="162" t="s">
        <v>195</v>
      </c>
      <c r="H36" s="162"/>
      <c r="I36" s="162"/>
      <c r="J36" s="162"/>
      <c r="K36" s="162"/>
      <c r="L36" s="162"/>
      <c r="M36" s="162"/>
      <c r="N36" s="162"/>
      <c r="O36" s="162"/>
      <c r="P36" s="162"/>
    </row>
    <row r="37" spans="2:16" ht="18" customHeight="1" x14ac:dyDescent="0.25">
      <c r="B37" s="177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7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 x14ac:dyDescent="0.25">
      <c r="B39" s="177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8"/>
      <c r="C41" s="175"/>
      <c r="D41" s="175"/>
      <c r="E41" s="175"/>
      <c r="F41" s="175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71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92"/>
      <c r="C52" s="193"/>
      <c r="D52" s="170"/>
      <c r="E52" s="170"/>
      <c r="F52" s="170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169</v>
      </c>
      <c r="C53" s="196"/>
      <c r="D53" s="102"/>
      <c r="E53" s="102"/>
      <c r="F53" s="102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168</v>
      </c>
      <c r="C54" s="198"/>
      <c r="D54" s="198"/>
      <c r="E54" s="198"/>
      <c r="F54" s="219">
        <v>1144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72</v>
      </c>
      <c r="C56" s="17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0" t="s">
        <v>73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74</v>
      </c>
      <c r="O57" s="181"/>
      <c r="P57" s="184"/>
    </row>
    <row r="58" spans="2:16" ht="17.100000000000001" customHeight="1" x14ac:dyDescent="0.25">
      <c r="B58" s="185" t="s">
        <v>75</v>
      </c>
      <c r="C58" s="186"/>
      <c r="D58" s="187"/>
      <c r="E58" s="185" t="s">
        <v>76</v>
      </c>
      <c r="F58" s="186"/>
      <c r="G58" s="187"/>
      <c r="H58" s="186" t="s">
        <v>77</v>
      </c>
      <c r="I58" s="186"/>
      <c r="J58" s="186"/>
      <c r="K58" s="188" t="s">
        <v>78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79</v>
      </c>
      <c r="C59" s="206"/>
      <c r="D59" s="32" t="b">
        <v>1</v>
      </c>
      <c r="E59" s="205" t="s">
        <v>80</v>
      </c>
      <c r="F59" s="206"/>
      <c r="G59" s="32" t="b">
        <v>1</v>
      </c>
      <c r="H59" s="207" t="s">
        <v>81</v>
      </c>
      <c r="I59" s="206"/>
      <c r="J59" s="32" t="b">
        <v>1</v>
      </c>
      <c r="K59" s="207" t="s">
        <v>82</v>
      </c>
      <c r="L59" s="206"/>
      <c r="M59" s="32" t="b">
        <v>1</v>
      </c>
      <c r="N59" s="208" t="s">
        <v>83</v>
      </c>
      <c r="O59" s="206"/>
      <c r="P59" s="32" t="b">
        <v>1</v>
      </c>
    </row>
    <row r="60" spans="2:16" ht="20.100000000000001" customHeight="1" x14ac:dyDescent="0.25">
      <c r="B60" s="205" t="s">
        <v>84</v>
      </c>
      <c r="C60" s="206"/>
      <c r="D60" s="32" t="b">
        <v>1</v>
      </c>
      <c r="E60" s="205" t="s">
        <v>85</v>
      </c>
      <c r="F60" s="206"/>
      <c r="G60" s="32" t="b">
        <v>1</v>
      </c>
      <c r="H60" s="207" t="s">
        <v>86</v>
      </c>
      <c r="I60" s="206"/>
      <c r="J60" s="32" t="b">
        <v>1</v>
      </c>
      <c r="K60" s="207" t="s">
        <v>87</v>
      </c>
      <c r="L60" s="206"/>
      <c r="M60" s="32" t="b">
        <v>1</v>
      </c>
      <c r="N60" s="208" t="s">
        <v>88</v>
      </c>
      <c r="O60" s="206"/>
      <c r="P60" s="32" t="b">
        <v>1</v>
      </c>
    </row>
    <row r="61" spans="2:16" ht="20.100000000000001" customHeight="1" x14ac:dyDescent="0.25">
      <c r="B61" s="205" t="s">
        <v>89</v>
      </c>
      <c r="C61" s="206"/>
      <c r="D61" s="32" t="b">
        <v>1</v>
      </c>
      <c r="E61" s="205" t="s">
        <v>90</v>
      </c>
      <c r="F61" s="206"/>
      <c r="G61" s="32" t="b">
        <v>1</v>
      </c>
      <c r="H61" s="207" t="s">
        <v>91</v>
      </c>
      <c r="I61" s="206"/>
      <c r="J61" s="32" t="b">
        <v>1</v>
      </c>
      <c r="K61" s="207" t="s">
        <v>92</v>
      </c>
      <c r="L61" s="206"/>
      <c r="M61" s="32" t="b">
        <v>1</v>
      </c>
      <c r="N61" s="208" t="s">
        <v>93</v>
      </c>
      <c r="O61" s="206"/>
      <c r="P61" s="32" t="b">
        <v>1</v>
      </c>
    </row>
    <row r="62" spans="2:16" ht="20.100000000000001" customHeight="1" x14ac:dyDescent="0.25">
      <c r="B62" s="207" t="s">
        <v>91</v>
      </c>
      <c r="C62" s="206"/>
      <c r="D62" s="32" t="b">
        <v>1</v>
      </c>
      <c r="E62" s="205" t="s">
        <v>94</v>
      </c>
      <c r="F62" s="206"/>
      <c r="G62" s="32" t="b">
        <v>1</v>
      </c>
      <c r="H62" s="207" t="s">
        <v>95</v>
      </c>
      <c r="I62" s="206"/>
      <c r="J62" s="32" t="b">
        <v>0</v>
      </c>
      <c r="K62" s="207" t="s">
        <v>96</v>
      </c>
      <c r="L62" s="206"/>
      <c r="M62" s="32" t="b">
        <v>1</v>
      </c>
      <c r="N62" s="208" t="s">
        <v>86</v>
      </c>
      <c r="O62" s="206"/>
      <c r="P62" s="32" t="b">
        <v>1</v>
      </c>
    </row>
    <row r="63" spans="2:16" ht="20.100000000000001" customHeight="1" x14ac:dyDescent="0.25">
      <c r="B63" s="207" t="s">
        <v>97</v>
      </c>
      <c r="C63" s="206"/>
      <c r="D63" s="32" t="b">
        <v>1</v>
      </c>
      <c r="E63" s="205" t="s">
        <v>98</v>
      </c>
      <c r="F63" s="206"/>
      <c r="G63" s="32" t="b">
        <v>1</v>
      </c>
      <c r="H63" s="37"/>
      <c r="I63" s="38"/>
      <c r="J63" s="39"/>
      <c r="K63" s="207" t="s">
        <v>99</v>
      </c>
      <c r="L63" s="206"/>
      <c r="M63" s="32" t="b">
        <v>1</v>
      </c>
      <c r="N63" s="208" t="s">
        <v>167</v>
      </c>
      <c r="O63" s="206"/>
      <c r="P63" s="32" t="b">
        <v>1</v>
      </c>
    </row>
    <row r="64" spans="2:16" ht="20.100000000000001" customHeight="1" x14ac:dyDescent="0.25">
      <c r="B64" s="207" t="s">
        <v>100</v>
      </c>
      <c r="C64" s="206"/>
      <c r="D64" s="32" t="b">
        <v>0</v>
      </c>
      <c r="E64" s="205" t="s">
        <v>101</v>
      </c>
      <c r="F64" s="206"/>
      <c r="G64" s="32" t="b">
        <v>1</v>
      </c>
      <c r="H64" s="40"/>
      <c r="I64" s="41"/>
      <c r="J64" s="42"/>
      <c r="K64" s="215" t="s">
        <v>102</v>
      </c>
      <c r="L64" s="21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5" t="s">
        <v>165</v>
      </c>
      <c r="F65" s="20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9" t="s">
        <v>108</v>
      </c>
      <c r="C69" s="209"/>
      <c r="D69" s="50"/>
      <c r="E69" s="50"/>
      <c r="F69" s="211" t="s">
        <v>109</v>
      </c>
      <c r="G69" s="213" t="s">
        <v>110</v>
      </c>
      <c r="H69" s="50"/>
      <c r="I69" s="209" t="s">
        <v>111</v>
      </c>
      <c r="J69" s="209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210"/>
      <c r="C70" s="210"/>
      <c r="D70" s="54"/>
      <c r="E70" s="55"/>
      <c r="F70" s="212"/>
      <c r="G70" s="214"/>
      <c r="H70" s="56"/>
      <c r="I70" s="210"/>
      <c r="J70" s="210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-153.845</v>
      </c>
      <c r="D72" s="221">
        <v>-156.41800000000001</v>
      </c>
      <c r="E72" s="78" t="s">
        <v>121</v>
      </c>
      <c r="F72" s="98">
        <v>17.3</v>
      </c>
      <c r="G72" s="221">
        <v>15.1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-137.512</v>
      </c>
      <c r="D73" s="221">
        <v>-142.46100000000001</v>
      </c>
      <c r="E73" s="79" t="s">
        <v>125</v>
      </c>
      <c r="F73" s="99">
        <v>23</v>
      </c>
      <c r="G73" s="222">
        <v>10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-210.53100000000001</v>
      </c>
      <c r="D74" s="221">
        <v>-212.036</v>
      </c>
      <c r="E74" s="79" t="s">
        <v>130</v>
      </c>
      <c r="F74" s="108">
        <v>10</v>
      </c>
      <c r="G74" s="108">
        <v>10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-112.66800000000001</v>
      </c>
      <c r="D75" s="221">
        <v>-117.78100000000001</v>
      </c>
      <c r="E75" s="79" t="s">
        <v>135</v>
      </c>
      <c r="F75" s="108">
        <v>40</v>
      </c>
      <c r="G75" s="10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23.542000000000002</v>
      </c>
      <c r="D76" s="221">
        <v>20.347000000000001</v>
      </c>
      <c r="E76" s="79" t="s">
        <v>140</v>
      </c>
      <c r="F76" s="108">
        <v>35</v>
      </c>
      <c r="G76" s="108">
        <v>35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27.914999999999999</v>
      </c>
      <c r="D77" s="221">
        <v>24.068999999999999</v>
      </c>
      <c r="E77" s="79" t="s">
        <v>145</v>
      </c>
      <c r="F77" s="108">
        <v>160</v>
      </c>
      <c r="G77" s="10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19.811</v>
      </c>
      <c r="D78" s="221">
        <v>16.888999999999999</v>
      </c>
      <c r="E78" s="79" t="s">
        <v>150</v>
      </c>
      <c r="F78" s="100"/>
      <c r="G78" s="223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20.652000000000001</v>
      </c>
      <c r="D79" s="221">
        <v>17.707999999999998</v>
      </c>
      <c r="E79" s="78" t="s">
        <v>155</v>
      </c>
      <c r="F79" s="98">
        <v>19</v>
      </c>
      <c r="G79" s="221">
        <v>5.6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2.23E-5</v>
      </c>
      <c r="D80" s="224">
        <v>2.16E-5</v>
      </c>
      <c r="E80" s="79" t="s">
        <v>160</v>
      </c>
      <c r="F80" s="99">
        <v>24</v>
      </c>
      <c r="G80" s="222">
        <v>10.45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4" t="s">
        <v>164</v>
      </c>
      <c r="C84" s="154"/>
    </row>
    <row r="85" spans="2:16" ht="15" customHeight="1" x14ac:dyDescent="0.25">
      <c r="B85" s="155" t="s">
        <v>183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38" t="s">
        <v>191</v>
      </c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2024-08-01T05:04:20Z</dcterms:modified>
</cp:coreProperties>
</file>