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K23" i="1"/>
  <c r="J23" i="1"/>
  <c r="F18" i="1" l="1"/>
  <c r="G18" i="1"/>
  <c r="H18" i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<sst xmlns="http://schemas.openxmlformats.org/spreadsheetml/2006/main" count="216" uniqueCount="197">
  <si>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</si>
  <si>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</si>
  <si>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</si>
  <si>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</si>
  <si>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</si>
  <si>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</si>
  <si>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</si>
  <si>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</si>
  <si>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</si>
  <si>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</si>
  <si>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</si>
  <si>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</si>
  <si>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</si>
  <si>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</si>
  <si>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</si>
  <si>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</si>
  <si>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</si>
  <si>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</si>
  <si>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</si>
  <si>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</si>
  <si>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</si>
  <si>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</si>
  <si>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</si>
  <si>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</si>
  <si>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</si>
  <si>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</si>
  <si>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</si>
  <si>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</si>
  <si>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</si>
  <si>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</si>
  <si>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</si>
  <si>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</si>
  <si>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</si>
  <si>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</si>
  <si>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</si>
  <si>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</si>
  <si>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</si>
  <si>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</si>
  <si>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</si>
  <si>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</si>
  <si>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</si>
  <si>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</si>
  <si>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</si>
  <si>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</si>
  <si>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</si>
  <si>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</si>
  <si>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</si>
  <si>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</si>
  <si>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</si>
  <si>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</si>
  <si>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</si>
  <si>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</si>
  <si>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</si>
  <si>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</si>
  <si>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</si>
  <si>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</si>
  <si>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</si>
  <si>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</si>
  <si>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</si>
  <si>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</si>
  <si>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</si>
  <si>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</si>
  <si>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</si>
  <si>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</si>
  <si>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</si>
  <si>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</si>
  <si>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</si>
  <si>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</si>
  <si>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</si>
  <si>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</si>
  <si>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</si>
  <si>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</si>
  <si>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</si>
  <si>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</si>
  <si>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</si>
  <si>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</si>
  <si>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</si>
  <si>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</si>
  <si>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</si>
  <si>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</si>
  <si>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</si>
  <si>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</si>
  <si>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</si>
  <si>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</si>
  <si>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</si>
  <si>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</si>
  <si>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</si>
  <si>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</si>
  <si>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</si>
  <si>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</si>
  <si>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</si>
  <si>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</si>
  <si>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</si>
  <si>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</si>
  <si>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</si>
  <si>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</si>
  <si>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</si>
  <si>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</si>
  <si>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</si>
  <si>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</si>
  <si>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</si>
  <si>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</si>
  <si>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</si>
  <si>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</si>
  <si>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</si>
  <si>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</si>
  <si>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</si>
  <si>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</si>
  <si>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</si>
  <si>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</si>
  <si>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</si>
  <si>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</si>
  <si>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</si>
  <si>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</si>
  <si>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</si>
  <si>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</si>
  <si>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</si>
  <si>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</si>
  <si>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</si>
  <si>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</si>
  <si>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</si>
  <si>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</si>
  <si>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</si>
  <si>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</si>
  <si>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</si>
  <si>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</si>
  <si>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</si>
  <si>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</si>
  <si>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</si>
  <si>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</si>
  <si>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</si>
  <si>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</si>
  <si>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</si>
  <si>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</si>
  <si>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</si>
  <si>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</si>
  <si>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</si>
  <si>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</si>
  <si>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</si>
  <si>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</si>
  <si>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</si>
  <si>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</si>
  <si>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</si>
  <si>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</si>
  <si>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</si>
  <si>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</si>
  <si>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</si>
  <si>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</si>
  <si>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</si>
  <si>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</si>
  <si>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</si>
  <si>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</si>
  <si>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</si>
  <si>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</si>
  <si>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</si>
  <si>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</si>
  <si>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</si>
  <si>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</si>
  <si>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</si>
  <si>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</si>
  <si>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</si>
  <si>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</si>
  <si>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</si>
  <si>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</si>
  <si>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</si>
  <si>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</si>
  <si>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</si>
  <si>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</si>
  <si>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</si>
  <si>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</si>
  <si>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</si>
  <si>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</si>
  <si>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</si>
  <si>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</si>
  <si>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</si>
  <si>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</si>
  <si>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</si>
  <si>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</si>
  <si>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</si>
  <si>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</si>
  <si>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1) 방풍막 연결</t>
    <phoneticPr fontId="3" type="noConversion"/>
  </si>
  <si>
    <t>BLG</t>
    <phoneticPr fontId="3" type="noConversion"/>
  </si>
  <si>
    <t>TMT</t>
    <phoneticPr fontId="3" type="noConversion"/>
  </si>
  <si>
    <t>2) 돔에어콘, 찬바람 안 나옴 → 꺼둠</t>
    <phoneticPr fontId="3" type="noConversion"/>
  </si>
  <si>
    <t xml:space="preserve">임상규 </t>
    <phoneticPr fontId="3" type="noConversion"/>
  </si>
  <si>
    <t>현대섭</t>
    <phoneticPr fontId="3" type="noConversion"/>
  </si>
  <si>
    <t>KSP</t>
    <phoneticPr fontId="3" type="noConversion"/>
  </si>
  <si>
    <t>NW</t>
    <phoneticPr fontId="3" type="noConversion"/>
  </si>
  <si>
    <t>/  /  /  /</t>
    <phoneticPr fontId="3" type="noConversion"/>
  </si>
  <si>
    <t>구름으로 인한 저녁플랫 미촬영</t>
    <phoneticPr fontId="3" type="noConversion"/>
  </si>
  <si>
    <t>D_010233-010235</t>
    <phoneticPr fontId="3" type="noConversion"/>
  </si>
  <si>
    <t>010233-010235 돔셔터 연결이 끊어져 방풍막에 가림</t>
    <phoneticPr fontId="3" type="noConversion"/>
  </si>
  <si>
    <t>KSP시작시 처음타겟인 ZN1553이 남서쪽 낮은고도에서 망원경 멈춤(콜로겐을 이용하여 망원경 정위치 후 시스템 재실행)</t>
    <phoneticPr fontId="3" type="noConversion"/>
  </si>
  <si>
    <t>SE</t>
    <phoneticPr fontId="3" type="noConversion"/>
  </si>
  <si>
    <t>NW</t>
    <phoneticPr fontId="3" type="noConversion"/>
  </si>
  <si>
    <t>60s/60k  20s/33k</t>
    <phoneticPr fontId="3" type="noConversion"/>
  </si>
  <si>
    <t xml:space="preserve">45s/47k  20s/34k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</si>
</sst>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3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Protection="1">
      <alignment vertical="center"/>
    </xf>
    <xf numFmtId="0" fontId="50" fillId="0" borderId="1" xfId="0" applyFont="1" applyBorder="1" applyAlignment="1" applyProtection="1">
      <alignment horizontal="center" vertical="center"/>
    </xf>
    <xf numFmtId="0" fontId="51" fillId="0" borderId="2" xfId="0" applyFont="1" applyBorder="1" applyAlignment="1" applyProtection="1">
      <alignment horizontal="center" vertical="center"/>
    </xf>
    <xf numFmtId="0" fontId="52" fillId="0" borderId="0" xfId="0" applyFont="1" applyProtection="1">
      <alignment vertical="center"/>
      <protection locked="0"/>
    </xf>
    <xf numFmtId="0" fontId="52" fillId="0" borderId="0" xfId="0" applyFont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Protection="1">
      <alignment vertical="center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C3" sqref="C3:D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30" t="s">
        <v>0</v>
      </c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31">
        <v>45399</v>
      </c>
      <c r="D3" s="132"/>
      <c r="E3" s="1"/>
      <c r="F3" s="1"/>
      <c r="G3" s="1"/>
      <c r="H3" s="1"/>
      <c r="I3" s="1"/>
      <c r="J3" s="1"/>
      <c r="K3" s="39" t="s">
        <v>2</v>
      </c>
      <c r="L3" s="133">
        <f>(P31-(P32+P33))/P31*100</f>
        <v>95.359281437125759</v>
      </c>
      <c r="M3" s="133"/>
      <c r="N3" s="39" t="s">
        <v>3</v>
      </c>
      <c r="O3" s="133">
        <f>(P31-P33)/P31*100</f>
        <v>95.359281437125759</v>
      </c>
      <c r="P3" s="133"/>
    </row>
    <row r="4" spans="2:16" ht="14.25" customHeight="1" x14ac:dyDescent="0.25">
      <c r="B4" s="24" t="s">
        <v>4</v>
      </c>
      <c r="C4" s="2" t="s">
        <v>184</v>
      </c>
      <c r="D4" s="3" t="s">
        <v>185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30" t="s">
        <v>6</v>
      </c>
      <c r="C7" s="1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6">
        <v>0.71319444444444446</v>
      </c>
      <c r="D9" s="82">
        <v>2.23</v>
      </c>
      <c r="E9" s="82">
        <v>15.8</v>
      </c>
      <c r="F9" s="82">
        <v>53</v>
      </c>
      <c r="G9" s="83" t="s">
        <v>187</v>
      </c>
      <c r="H9" s="84">
        <v>0.9</v>
      </c>
      <c r="I9" s="120">
        <v>71</v>
      </c>
      <c r="J9" s="85">
        <f>IF(L9, 1, 0) + IF(M9, 2, 0) + IF(N9, 4, 0) + IF(O9, 8, 0) + IF(P9, 16, 0)</f>
        <v>1</v>
      </c>
      <c r="K9" s="7" t="b">
        <v>1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113" customFormat="1" ht="14.25" customHeight="1" x14ac:dyDescent="0.25">
      <c r="B10" s="114" t="s">
        <v>22</v>
      </c>
      <c r="C10" s="192">
        <v>0.9375</v>
      </c>
      <c r="D10" s="84">
        <v>1.68</v>
      </c>
      <c r="E10" s="84">
        <v>14.6</v>
      </c>
      <c r="F10" s="84">
        <v>58</v>
      </c>
      <c r="G10" s="120" t="s">
        <v>193</v>
      </c>
      <c r="H10" s="84">
        <v>0.5</v>
      </c>
      <c r="I10" s="193"/>
      <c r="J10" s="85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/>
    </row>
    <row r="11" spans="2:16" s="113" customFormat="1" ht="14.25" customHeight="1" thickBot="1" x14ac:dyDescent="0.3">
      <c r="B11" s="115" t="s">
        <v>23</v>
      </c>
      <c r="C11" s="195">
        <v>0.17708333333333334</v>
      </c>
      <c r="D11" s="196">
        <v>1.1499999999999999</v>
      </c>
      <c r="E11" s="196">
        <v>12</v>
      </c>
      <c r="F11" s="196">
        <v>64</v>
      </c>
      <c r="G11" s="120" t="s">
        <v>194</v>
      </c>
      <c r="H11" s="196">
        <v>3.8</v>
      </c>
      <c r="I11" s="197"/>
      <c r="J11" s="85">
        <f>IF(L11, 1, 0) + IF(M11, 2, 0) + IF(N11, 4, 0) + IF(O11, 8, 0) + IF(P11, 16, 0)</f>
        <v>0</v>
      </c>
      <c r="K11" s="116" t="b">
        <v>1</v>
      </c>
      <c r="L11" s="116" t="b">
        <v>0</v>
      </c>
      <c r="M11" s="116"/>
      <c r="N11" s="116" t="b">
        <v>0</v>
      </c>
      <c r="O11" s="116" t="b">
        <v>0</v>
      </c>
      <c r="P11" s="116"/>
    </row>
    <row r="12" spans="2:16" ht="14.25" customHeight="1" thickBot="1" x14ac:dyDescent="0.3">
      <c r="B12" s="10" t="s">
        <v>24</v>
      </c>
      <c r="C12" s="11">
        <f>(24-C9)+C11</f>
        <v>23.463888888888889</v>
      </c>
      <c r="D12" s="12">
        <f>AVERAGE(D9:D11)</f>
        <v>1.6866666666666668</v>
      </c>
      <c r="E12" s="12">
        <f>AVERAGE(E9:E11)</f>
        <v>14.133333333333333</v>
      </c>
      <c r="F12" s="13">
        <f>AVERAGE(F9:F11)</f>
        <v>58.333333333333336</v>
      </c>
      <c r="G12" s="14"/>
      <c r="H12" s="15">
        <f>AVERAGE(H9:H11)</f>
        <v>1.7333333333333332</v>
      </c>
      <c r="I12" s="16"/>
      <c r="J12" s="17">
        <f>AVERAGE(J9:J11)</f>
        <v>0.33333333333333331</v>
      </c>
      <c r="K12" s="117"/>
      <c r="L12" s="117"/>
      <c r="M12" s="117"/>
      <c r="N12" s="117"/>
      <c r="O12" s="117"/>
      <c r="P12" s="11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30" t="s">
        <v>25</v>
      </c>
      <c r="C14" s="1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2" t="s">
        <v>178</v>
      </c>
      <c r="D16" s="92" t="s">
        <v>179</v>
      </c>
      <c r="E16" s="102" t="s">
        <v>182</v>
      </c>
      <c r="F16" s="102" t="s">
        <v>186</v>
      </c>
      <c r="G16" s="102" t="s">
        <v>181</v>
      </c>
      <c r="H16" s="102" t="s">
        <v>179</v>
      </c>
      <c r="I16" s="102"/>
      <c r="J16" s="102"/>
      <c r="K16" s="102"/>
      <c r="L16" s="102"/>
      <c r="M16" s="102"/>
      <c r="N16" s="102"/>
      <c r="O16" s="102"/>
      <c r="P16" s="102" t="s">
        <v>41</v>
      </c>
    </row>
    <row r="17" spans="2:16" ht="14.1" customHeight="1" x14ac:dyDescent="0.25">
      <c r="B17" s="25" t="s">
        <v>42</v>
      </c>
      <c r="C17" s="103">
        <v>0.6972222222222223</v>
      </c>
      <c r="D17" s="103">
        <v>0.69861111111111107</v>
      </c>
      <c r="E17" s="103">
        <v>0.71319444444444446</v>
      </c>
      <c r="F17" s="103">
        <v>0.75555555555555554</v>
      </c>
      <c r="G17" s="103">
        <v>0.9145833333333333</v>
      </c>
      <c r="H17" s="103">
        <v>0.17708333333333334</v>
      </c>
      <c r="I17" s="103"/>
      <c r="J17" s="103"/>
      <c r="K17" s="103"/>
      <c r="L17" s="103"/>
      <c r="M17" s="103"/>
      <c r="N17" s="103"/>
      <c r="O17" s="103"/>
      <c r="P17" s="103">
        <v>0.19166666666666665</v>
      </c>
    </row>
    <row r="18" spans="2:16" ht="14.1" customHeight="1" x14ac:dyDescent="0.25">
      <c r="B18" s="25" t="s">
        <v>43</v>
      </c>
      <c r="C18" s="102">
        <v>10143</v>
      </c>
      <c r="D18" s="102">
        <f>C18+1</f>
        <v>10144</v>
      </c>
      <c r="E18" s="102">
        <f>D19+1</f>
        <v>10150</v>
      </c>
      <c r="F18" s="102">
        <f>E19+1</f>
        <v>10167</v>
      </c>
      <c r="G18" s="102">
        <f>F19+1</f>
        <v>10260</v>
      </c>
      <c r="H18" s="102">
        <f t="shared" ref="H18" si="0">G19+1</f>
        <v>10433</v>
      </c>
      <c r="I18" s="102"/>
      <c r="J18" s="102"/>
      <c r="K18" s="102"/>
      <c r="L18" s="102"/>
      <c r="M18" s="102"/>
      <c r="N18" s="102"/>
      <c r="O18" s="102"/>
      <c r="P18" s="102">
        <f>MAX(C18:O19)+1</f>
        <v>10442</v>
      </c>
    </row>
    <row r="19" spans="2:16" ht="14.1" customHeight="1" thickBot="1" x14ac:dyDescent="0.3">
      <c r="B19" s="9" t="s">
        <v>44</v>
      </c>
      <c r="C19" s="111"/>
      <c r="D19" s="102">
        <v>10149</v>
      </c>
      <c r="E19" s="104">
        <v>10166</v>
      </c>
      <c r="F19" s="104">
        <v>10259</v>
      </c>
      <c r="G19" s="104">
        <v>10432</v>
      </c>
      <c r="H19" s="104">
        <v>10441</v>
      </c>
      <c r="I19" s="104"/>
      <c r="J19" s="104"/>
      <c r="K19" s="104"/>
      <c r="L19" s="104"/>
      <c r="M19" s="104"/>
      <c r="N19" s="102"/>
      <c r="O19" s="102"/>
      <c r="P19" s="111"/>
    </row>
    <row r="20" spans="2:16" ht="14.1" customHeight="1" thickBot="1" x14ac:dyDescent="0.3">
      <c r="B20" s="21" t="s">
        <v>45</v>
      </c>
      <c r="C20" s="20"/>
      <c r="D20" s="22">
        <f>IF(ISNUMBER(D18),D19-D18+1,"")</f>
        <v>6</v>
      </c>
      <c r="E20" s="23">
        <f t="shared" ref="E20:O20" si="1">IF(ISNUMBER(E18),E19-E18+1,"")</f>
        <v>17</v>
      </c>
      <c r="F20" s="23">
        <f t="shared" si="1"/>
        <v>93</v>
      </c>
      <c r="G20" s="23">
        <f t="shared" si="1"/>
        <v>173</v>
      </c>
      <c r="H20" s="23">
        <f t="shared" si="1"/>
        <v>9</v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9" t="s">
        <v>46</v>
      </c>
      <c r="C22" s="25" t="s">
        <v>21</v>
      </c>
      <c r="D22" s="25" t="s">
        <v>23</v>
      </c>
      <c r="E22" s="25" t="s">
        <v>47</v>
      </c>
      <c r="F22" s="140" t="s">
        <v>48</v>
      </c>
      <c r="G22" s="140"/>
      <c r="H22" s="140"/>
      <c r="I22" s="140"/>
      <c r="J22" s="25" t="s">
        <v>21</v>
      </c>
      <c r="K22" s="25" t="s">
        <v>23</v>
      </c>
      <c r="L22" s="25" t="s">
        <v>47</v>
      </c>
      <c r="M22" s="140" t="s">
        <v>48</v>
      </c>
      <c r="N22" s="140"/>
      <c r="O22" s="140"/>
      <c r="P22" s="140"/>
    </row>
    <row r="23" spans="2:16" ht="13.5" customHeight="1" x14ac:dyDescent="0.25">
      <c r="B23" s="139"/>
      <c r="C23" s="83"/>
      <c r="D23" s="83"/>
      <c r="E23" s="83" t="s">
        <v>49</v>
      </c>
      <c r="F23" s="138" t="s">
        <v>173</v>
      </c>
      <c r="G23" s="138"/>
      <c r="H23" s="138"/>
      <c r="I23" s="138"/>
      <c r="J23" s="120">
        <f>H18+5</f>
        <v>10438</v>
      </c>
      <c r="K23" s="120">
        <f>J23+1</f>
        <v>10439</v>
      </c>
      <c r="L23" s="120" t="s">
        <v>50</v>
      </c>
      <c r="M23" s="138" t="s">
        <v>195</v>
      </c>
      <c r="N23" s="138"/>
      <c r="O23" s="138"/>
      <c r="P23" s="138"/>
    </row>
    <row r="24" spans="2:16" ht="13.5" customHeight="1" x14ac:dyDescent="0.25">
      <c r="B24" s="139"/>
      <c r="C24" s="83"/>
      <c r="D24" s="83"/>
      <c r="E24" s="83" t="s">
        <v>51</v>
      </c>
      <c r="F24" s="138" t="s">
        <v>173</v>
      </c>
      <c r="G24" s="138"/>
      <c r="H24" s="138"/>
      <c r="I24" s="138"/>
      <c r="J24" s="120"/>
      <c r="K24" s="120"/>
      <c r="L24" s="120" t="s">
        <v>52</v>
      </c>
      <c r="M24" s="138" t="s">
        <v>173</v>
      </c>
      <c r="N24" s="138"/>
      <c r="O24" s="138"/>
      <c r="P24" s="138"/>
    </row>
    <row r="25" spans="2:16" ht="13.5" customHeight="1" x14ac:dyDescent="0.25">
      <c r="B25" s="139"/>
      <c r="C25" s="83"/>
      <c r="D25" s="83"/>
      <c r="E25" s="83" t="s">
        <v>52</v>
      </c>
      <c r="F25" s="138" t="s">
        <v>173</v>
      </c>
      <c r="G25" s="138"/>
      <c r="H25" s="138"/>
      <c r="I25" s="138"/>
      <c r="J25" s="120">
        <f>K23+1</f>
        <v>10440</v>
      </c>
      <c r="K25" s="120">
        <f>J25+1</f>
        <v>10441</v>
      </c>
      <c r="L25" s="120" t="s">
        <v>51</v>
      </c>
      <c r="M25" s="138" t="s">
        <v>196</v>
      </c>
      <c r="N25" s="138"/>
      <c r="O25" s="138"/>
      <c r="P25" s="138"/>
    </row>
    <row r="26" spans="2:16" ht="13.5" customHeight="1" x14ac:dyDescent="0.25">
      <c r="B26" s="139"/>
      <c r="C26" s="83"/>
      <c r="D26" s="83"/>
      <c r="E26" s="83" t="s">
        <v>50</v>
      </c>
      <c r="F26" s="138" t="s">
        <v>188</v>
      </c>
      <c r="G26" s="138"/>
      <c r="H26" s="138"/>
      <c r="I26" s="138"/>
      <c r="J26" s="120"/>
      <c r="K26" s="120"/>
      <c r="L26" s="120" t="s">
        <v>49</v>
      </c>
      <c r="M26" s="138" t="s">
        <v>188</v>
      </c>
      <c r="N26" s="138"/>
      <c r="O26" s="138"/>
      <c r="P26" s="138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30" t="s">
        <v>53</v>
      </c>
      <c r="C28" s="130"/>
      <c r="D28" s="13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3">
        <v>0.25347222222222221</v>
      </c>
      <c r="D30" s="94">
        <v>0.16805555555555554</v>
      </c>
      <c r="E30" s="94"/>
      <c r="F30" s="94"/>
      <c r="G30" s="94"/>
      <c r="H30" s="94"/>
      <c r="I30" s="94"/>
      <c r="J30" s="94"/>
      <c r="K30" s="95"/>
      <c r="L30" s="94"/>
      <c r="M30" s="94"/>
      <c r="N30" s="94"/>
      <c r="O30" s="94"/>
      <c r="P30" s="31">
        <f>SUM(C30:J30,L30:N30)</f>
        <v>0.42152777777777772</v>
      </c>
    </row>
    <row r="31" spans="2:16" ht="14.1" customHeight="1" x14ac:dyDescent="0.25">
      <c r="B31" s="26" t="s">
        <v>172</v>
      </c>
      <c r="C31" s="198">
        <v>0.26250000000000001</v>
      </c>
      <c r="D31" s="194">
        <v>0.18055555555555555</v>
      </c>
      <c r="E31" s="194"/>
      <c r="F31" s="194"/>
      <c r="G31" s="194"/>
      <c r="H31" s="194"/>
      <c r="I31" s="194"/>
      <c r="J31" s="194"/>
      <c r="K31" s="194">
        <v>2.0833333333333332E-2</v>
      </c>
      <c r="L31" s="112"/>
      <c r="M31" s="112"/>
      <c r="N31" s="112"/>
      <c r="O31" s="96"/>
      <c r="P31" s="31">
        <f>SUM(C31:N31)</f>
        <v>0.46388888888888885</v>
      </c>
    </row>
    <row r="32" spans="2:16" ht="14.1" customHeight="1" x14ac:dyDescent="0.25">
      <c r="B32" s="26" t="s">
        <v>68</v>
      </c>
      <c r="C32" s="119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31">
        <f>SUM(C32:N32)</f>
        <v>0</v>
      </c>
    </row>
    <row r="33" spans="2:16" ht="14.1" customHeight="1" thickBot="1" x14ac:dyDescent="0.3">
      <c r="B33" s="26" t="s">
        <v>69</v>
      </c>
      <c r="C33" s="99"/>
      <c r="D33" s="100">
        <v>2.1527777777777781E-2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32">
        <f>SUM(C33:N33)</f>
        <v>2.1527777777777781E-2</v>
      </c>
    </row>
    <row r="34" spans="2:16" ht="14.1" customHeight="1" x14ac:dyDescent="0.25">
      <c r="B34" s="78" t="s">
        <v>170</v>
      </c>
      <c r="C34" s="79">
        <f>C31-C32-C33</f>
        <v>0.26250000000000001</v>
      </c>
      <c r="D34" s="79">
        <f t="shared" ref="D34:P34" si="2">D31-D32-D33</f>
        <v>0.15902777777777777</v>
      </c>
      <c r="E34" s="79">
        <f t="shared" si="2"/>
        <v>0</v>
      </c>
      <c r="F34" s="79">
        <f t="shared" si="2"/>
        <v>0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2.0833333333333332E-2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91"/>
      <c r="P34" s="80">
        <f t="shared" si="2"/>
        <v>0.44236111111111109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49" t="s">
        <v>70</v>
      </c>
      <c r="C36" s="141" t="s">
        <v>190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6" ht="18" customHeight="1" x14ac:dyDescent="0.25">
      <c r="B37" s="15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</row>
    <row r="38" spans="2:16" ht="18" customHeight="1" x14ac:dyDescent="0.25">
      <c r="B38" s="15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2:16" ht="18" customHeight="1" x14ac:dyDescent="0.25">
      <c r="B39" s="15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2:16" ht="18" customHeight="1" x14ac:dyDescent="0.25">
      <c r="B40" s="15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2:16" ht="18" customHeight="1" x14ac:dyDescent="0.25">
      <c r="B41" s="151"/>
      <c r="C41" s="148"/>
      <c r="D41" s="148"/>
      <c r="E41" s="148"/>
      <c r="F41" s="148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2" t="s">
        <v>71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4"/>
    </row>
    <row r="44" spans="2:16" ht="14.1" customHeight="1" x14ac:dyDescent="0.25">
      <c r="B44" s="189" t="s">
        <v>189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1"/>
    </row>
    <row r="45" spans="2:16" ht="14.1" customHeight="1" x14ac:dyDescent="0.25">
      <c r="B45" s="145" t="s">
        <v>192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" customHeight="1" x14ac:dyDescent="0.25">
      <c r="B46" s="145" t="s">
        <v>191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" customHeight="1" x14ac:dyDescent="0.2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" customHeight="1" x14ac:dyDescent="0.2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" customHeight="1" x14ac:dyDescent="0.2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" customHeight="1" x14ac:dyDescent="0.2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" customHeight="1" x14ac:dyDescent="0.2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" customHeight="1" thickBot="1" x14ac:dyDescent="0.3">
      <c r="B52" s="165"/>
      <c r="C52" s="166"/>
      <c r="D52" s="146"/>
      <c r="E52" s="146"/>
      <c r="F52" s="14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" customHeight="1" thickTop="1" thickBot="1" x14ac:dyDescent="0.3">
      <c r="B53" s="168" t="s">
        <v>169</v>
      </c>
      <c r="C53" s="169"/>
      <c r="D53" s="87"/>
      <c r="E53" s="87"/>
      <c r="F53" s="118"/>
      <c r="G53" s="172"/>
      <c r="H53" s="169"/>
      <c r="I53" s="169"/>
      <c r="J53" s="169"/>
      <c r="K53" s="169"/>
      <c r="L53" s="169"/>
      <c r="M53" s="169"/>
      <c r="N53" s="169"/>
      <c r="O53" s="169"/>
      <c r="P53" s="173"/>
    </row>
    <row r="54" spans="2:16" ht="14.1" customHeight="1" thickTop="1" thickBot="1" x14ac:dyDescent="0.3">
      <c r="B54" s="170" t="s">
        <v>168</v>
      </c>
      <c r="C54" s="171"/>
      <c r="D54" s="171"/>
      <c r="E54" s="171"/>
      <c r="F54" s="118">
        <v>1094</v>
      </c>
      <c r="G54" s="174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25"/>
    <row r="56" spans="2:16" ht="17.25" customHeight="1" x14ac:dyDescent="0.25">
      <c r="B56" s="152" t="s">
        <v>72</v>
      </c>
      <c r="C56" s="15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3" t="s">
        <v>73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74</v>
      </c>
      <c r="O57" s="154"/>
      <c r="P57" s="157"/>
    </row>
    <row r="58" spans="2:16" ht="17.100000000000001" customHeight="1" x14ac:dyDescent="0.25">
      <c r="B58" s="158" t="s">
        <v>75</v>
      </c>
      <c r="C58" s="159"/>
      <c r="D58" s="160"/>
      <c r="E58" s="158" t="s">
        <v>76</v>
      </c>
      <c r="F58" s="159"/>
      <c r="G58" s="160"/>
      <c r="H58" s="159" t="s">
        <v>77</v>
      </c>
      <c r="I58" s="159"/>
      <c r="J58" s="159"/>
      <c r="K58" s="161" t="s">
        <v>78</v>
      </c>
      <c r="L58" s="159"/>
      <c r="M58" s="162"/>
      <c r="N58" s="163"/>
      <c r="O58" s="159"/>
      <c r="P58" s="164"/>
    </row>
    <row r="59" spans="2:16" ht="20.100000000000001" customHeight="1" x14ac:dyDescent="0.25">
      <c r="B59" s="177" t="s">
        <v>79</v>
      </c>
      <c r="C59" s="178"/>
      <c r="D59" s="35" t="b">
        <v>1</v>
      </c>
      <c r="E59" s="177" t="s">
        <v>80</v>
      </c>
      <c r="F59" s="178"/>
      <c r="G59" s="35" t="b">
        <v>1</v>
      </c>
      <c r="H59" s="179" t="s">
        <v>81</v>
      </c>
      <c r="I59" s="178"/>
      <c r="J59" s="35" t="b">
        <v>1</v>
      </c>
      <c r="K59" s="179" t="s">
        <v>82</v>
      </c>
      <c r="L59" s="178"/>
      <c r="M59" s="35" t="b">
        <v>1</v>
      </c>
      <c r="N59" s="180" t="s">
        <v>83</v>
      </c>
      <c r="O59" s="178"/>
      <c r="P59" s="35" t="b">
        <v>1</v>
      </c>
    </row>
    <row r="60" spans="2:16" ht="20.100000000000001" customHeight="1" x14ac:dyDescent="0.25">
      <c r="B60" s="177" t="s">
        <v>84</v>
      </c>
      <c r="C60" s="178"/>
      <c r="D60" s="35" t="b">
        <v>1</v>
      </c>
      <c r="E60" s="177" t="s">
        <v>85</v>
      </c>
      <c r="F60" s="178"/>
      <c r="G60" s="35" t="b">
        <v>1</v>
      </c>
      <c r="H60" s="179" t="s">
        <v>86</v>
      </c>
      <c r="I60" s="178"/>
      <c r="J60" s="35" t="b">
        <v>1</v>
      </c>
      <c r="K60" s="179" t="s">
        <v>87</v>
      </c>
      <c r="L60" s="178"/>
      <c r="M60" s="35" t="b">
        <v>1</v>
      </c>
      <c r="N60" s="180" t="s">
        <v>88</v>
      </c>
      <c r="O60" s="178"/>
      <c r="P60" s="35" t="b">
        <v>1</v>
      </c>
    </row>
    <row r="61" spans="2:16" ht="20.100000000000001" customHeight="1" x14ac:dyDescent="0.25">
      <c r="B61" s="177" t="s">
        <v>89</v>
      </c>
      <c r="C61" s="178"/>
      <c r="D61" s="35" t="b">
        <v>1</v>
      </c>
      <c r="E61" s="177" t="s">
        <v>90</v>
      </c>
      <c r="F61" s="178"/>
      <c r="G61" s="35" t="b">
        <v>1</v>
      </c>
      <c r="H61" s="179" t="s">
        <v>91</v>
      </c>
      <c r="I61" s="178"/>
      <c r="J61" s="35" t="b">
        <v>1</v>
      </c>
      <c r="K61" s="179" t="s">
        <v>92</v>
      </c>
      <c r="L61" s="178"/>
      <c r="M61" s="35" t="b">
        <v>1</v>
      </c>
      <c r="N61" s="180" t="s">
        <v>93</v>
      </c>
      <c r="O61" s="178"/>
      <c r="P61" s="35" t="b">
        <v>1</v>
      </c>
    </row>
    <row r="62" spans="2:16" ht="20.100000000000001" customHeight="1" x14ac:dyDescent="0.25">
      <c r="B62" s="179" t="s">
        <v>91</v>
      </c>
      <c r="C62" s="178"/>
      <c r="D62" s="35" t="b">
        <v>1</v>
      </c>
      <c r="E62" s="177" t="s">
        <v>94</v>
      </c>
      <c r="F62" s="178"/>
      <c r="G62" s="35" t="b">
        <v>1</v>
      </c>
      <c r="H62" s="179" t="s">
        <v>95</v>
      </c>
      <c r="I62" s="178"/>
      <c r="J62" s="35" t="b">
        <v>0</v>
      </c>
      <c r="K62" s="179" t="s">
        <v>96</v>
      </c>
      <c r="L62" s="178"/>
      <c r="M62" s="35" t="b">
        <v>1</v>
      </c>
      <c r="N62" s="180" t="s">
        <v>86</v>
      </c>
      <c r="O62" s="178"/>
      <c r="P62" s="35" t="b">
        <v>1</v>
      </c>
    </row>
    <row r="63" spans="2:16" ht="20.100000000000001" customHeight="1" x14ac:dyDescent="0.25">
      <c r="B63" s="179" t="s">
        <v>97</v>
      </c>
      <c r="C63" s="178"/>
      <c r="D63" s="35" t="b">
        <v>1</v>
      </c>
      <c r="E63" s="177" t="s">
        <v>98</v>
      </c>
      <c r="F63" s="178"/>
      <c r="G63" s="35" t="b">
        <v>1</v>
      </c>
      <c r="H63" s="41"/>
      <c r="I63" s="42"/>
      <c r="J63" s="43"/>
      <c r="K63" s="179" t="s">
        <v>99</v>
      </c>
      <c r="L63" s="178"/>
      <c r="M63" s="35" t="b">
        <v>1</v>
      </c>
      <c r="N63" s="180" t="s">
        <v>167</v>
      </c>
      <c r="O63" s="178"/>
      <c r="P63" s="35" t="b">
        <v>1</v>
      </c>
    </row>
    <row r="64" spans="2:16" ht="20.100000000000001" customHeight="1" x14ac:dyDescent="0.25">
      <c r="B64" s="179" t="s">
        <v>100</v>
      </c>
      <c r="C64" s="178"/>
      <c r="D64" s="35" t="b">
        <v>0</v>
      </c>
      <c r="E64" s="177" t="s">
        <v>101</v>
      </c>
      <c r="F64" s="178"/>
      <c r="G64" s="35" t="b">
        <v>1</v>
      </c>
      <c r="H64" s="44"/>
      <c r="I64" s="45"/>
      <c r="J64" s="46"/>
      <c r="K64" s="187" t="s">
        <v>102</v>
      </c>
      <c r="L64" s="188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77" t="s">
        <v>165</v>
      </c>
      <c r="F65" s="178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8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81" t="s">
        <v>108</v>
      </c>
      <c r="C69" s="181"/>
      <c r="D69" s="54"/>
      <c r="E69" s="54"/>
      <c r="F69" s="183" t="s">
        <v>109</v>
      </c>
      <c r="G69" s="185" t="s">
        <v>110</v>
      </c>
      <c r="H69" s="54"/>
      <c r="I69" s="181" t="s">
        <v>111</v>
      </c>
      <c r="J69" s="181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82"/>
      <c r="C70" s="182"/>
      <c r="D70" s="58"/>
      <c r="E70" s="59"/>
      <c r="F70" s="184"/>
      <c r="G70" s="186"/>
      <c r="H70" s="60"/>
      <c r="I70" s="182"/>
      <c r="J70" s="182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89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-151.99100000000001</v>
      </c>
      <c r="D72" s="37">
        <v>-153.864</v>
      </c>
      <c r="E72" s="105" t="s">
        <v>121</v>
      </c>
      <c r="F72" s="37">
        <v>20.100000000000001</v>
      </c>
      <c r="G72" s="37">
        <v>18.5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-134.8501</v>
      </c>
      <c r="D73" s="37">
        <v>-138.297</v>
      </c>
      <c r="E73" s="106" t="s">
        <v>125</v>
      </c>
      <c r="F73" s="107">
        <v>29</v>
      </c>
      <c r="G73" s="107">
        <v>32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-204.846</v>
      </c>
      <c r="D74" s="37">
        <v>-205.28200000000001</v>
      </c>
      <c r="E74" s="106" t="s">
        <v>130</v>
      </c>
      <c r="F74" s="108">
        <v>20</v>
      </c>
      <c r="G74" s="108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-111.95099999999999</v>
      </c>
      <c r="D75" s="37">
        <v>-113.35299999999999</v>
      </c>
      <c r="E75" s="106" t="s">
        <v>135</v>
      </c>
      <c r="F75" s="108">
        <v>50</v>
      </c>
      <c r="G75" s="108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25.466000000000001</v>
      </c>
      <c r="D76" s="37">
        <v>22.824999999999999</v>
      </c>
      <c r="E76" s="106" t="s">
        <v>140</v>
      </c>
      <c r="F76" s="108">
        <v>50</v>
      </c>
      <c r="G76" s="108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30.085000000000001</v>
      </c>
      <c r="D77" s="37">
        <v>27.047999999999998</v>
      </c>
      <c r="E77" s="106" t="s">
        <v>145</v>
      </c>
      <c r="F77" s="108">
        <v>190</v>
      </c>
      <c r="G77" s="108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21.858000000000001</v>
      </c>
      <c r="D78" s="37">
        <v>19.352</v>
      </c>
      <c r="E78" s="106" t="s">
        <v>150</v>
      </c>
      <c r="F78" s="109"/>
      <c r="G78" s="109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22.806999999999999</v>
      </c>
      <c r="D79" s="37">
        <v>20.244</v>
      </c>
      <c r="E79" s="105" t="s">
        <v>155</v>
      </c>
      <c r="F79" s="37">
        <v>21.1</v>
      </c>
      <c r="G79" s="37">
        <v>14.4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0">
        <v>1.7200000000000001E-5</v>
      </c>
      <c r="D80" s="110">
        <v>1.7600000000000001E-5</v>
      </c>
      <c r="E80" s="106" t="s">
        <v>160</v>
      </c>
      <c r="F80" s="107">
        <v>42.6</v>
      </c>
      <c r="G80" s="107">
        <v>67.900000000000006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4" t="s">
        <v>164</v>
      </c>
      <c r="C84" s="134"/>
    </row>
    <row r="85" spans="2:16" ht="15" customHeight="1" x14ac:dyDescent="0.25">
      <c r="B85" s="135" t="s">
        <v>180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</row>
    <row r="86" spans="2:16" ht="15" customHeight="1" x14ac:dyDescent="0.25">
      <c r="B86" s="121" t="s">
        <v>183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/>
    </row>
    <row r="87" spans="2:16" ht="15" customHeight="1" x14ac:dyDescent="0.25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</row>
    <row r="88" spans="2:16" ht="15" customHeight="1" x14ac:dyDescent="0.25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9"/>
    </row>
    <row r="89" spans="2:16" ht="15" customHeight="1" x14ac:dyDescent="0.25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3"/>
    </row>
    <row r="90" spans="2:16" ht="15" customHeight="1" x14ac:dyDescent="0.25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</row>
    <row r="91" spans="2:16" ht="15" customHeight="1" x14ac:dyDescent="0.25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3"/>
    </row>
    <row r="92" spans="2:16" ht="15" customHeight="1" x14ac:dyDescent="0.25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3"/>
    </row>
    <row r="93" spans="2:16" ht="15" customHeight="1" x14ac:dyDescent="0.25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3"/>
    </row>
    <row r="94" spans="2:16" ht="15" customHeight="1" x14ac:dyDescent="0.25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3"/>
    </row>
    <row r="95" spans="2:16" ht="15" customHeight="1" x14ac:dyDescent="0.25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3"/>
    </row>
    <row r="96" spans="2:16" ht="15" customHeight="1" x14ac:dyDescent="0.25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3"/>
    </row>
    <row r="97" spans="2:16" ht="15" customHeight="1" x14ac:dyDescent="0.25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3"/>
    </row>
    <row r="98" spans="2:16" ht="15" customHeight="1" x14ac:dyDescent="0.25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3"/>
    </row>
    <row r="99" spans="2:16" ht="15" customHeight="1" x14ac:dyDescent="0.25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6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2024-04-18T04:57:23Z</dcterms:modified>
</cp:coreProperties>
</file>