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1C4D814C-10FF-4890-869A-E6EEECE3D186}" xr6:coauthVersionLast="47" xr6:coauthVersionMax="47" xr10:uidLastSave="{00000000-0000-0000-0000-000000000000}"/>
  <bookViews>
    <workbookView xWindow="46848" yWindow="58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<sst xmlns="http://schemas.openxmlformats.org/spreadsheetml/2006/main" count="207" uniqueCount="193">
  <si>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</si>
  <si>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</si>
  <si>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</si>
  <si>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</si>
  <si>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</si>
  <si>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</si>
  <si>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</si>
  <si>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</si>
  <si>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</si>
  <si>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</si>
  <si>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</si>
  <si>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</si>
  <si>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</si>
  <si>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</si>
  <si>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</si>
  <si>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</si>
  <si>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</si>
  <si>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</si>
  <si>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</si>
  <si>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</si>
  <si>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</si>
  <si>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</si>
  <si>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</si>
  <si>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</si>
  <si>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</si>
  <si>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</si>
  <si>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</si>
  <si>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</si>
  <si>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</si>
  <si>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</si>
  <si>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</si>
  <si>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</si>
  <si>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</si>
  <si>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</si>
  <si>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</si>
  <si>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</si>
  <si>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</si>
  <si>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</si>
  <si>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</si>
  <si>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</si>
  <si>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</si>
  <si>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</si>
  <si>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</si>
  <si>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</si>
  <si>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</si>
  <si>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</si>
  <si>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</si>
  <si>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</si>
  <si>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</si>
  <si>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</si>
  <si>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</si>
  <si>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</si>
  <si>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</si>
  <si>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</si>
  <si>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</si>
  <si>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</si>
  <si>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</si>
  <si>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</si>
  <si>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</si>
  <si>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</si>
  <si>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</si>
  <si>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</si>
  <si>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</si>
  <si>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</si>
  <si>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</si>
  <si>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</si>
  <si>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</si>
  <si>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</si>
  <si>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</si>
  <si>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</si>
  <si>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</si>
  <si>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</si>
  <si>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</si>
  <si>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</si>
  <si>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</si>
  <si>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</si>
  <si>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</si>
  <si>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</si>
  <si>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</si>
  <si>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</si>
  <si>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</si>
  <si>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</si>
  <si>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</si>
  <si>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</si>
  <si>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</si>
  <si>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</si>
  <si>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</si>
  <si>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</si>
  <si>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</si>
  <si>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</si>
  <si>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</si>
  <si>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</si>
  <si>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</si>
  <si>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</si>
  <si>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</si>
  <si>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</si>
  <si>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</si>
  <si>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</si>
  <si>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</si>
  <si>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</si>
  <si>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</si>
  <si>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</si>
  <si>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</si>
  <si>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</si>
  <si>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</si>
  <si>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</si>
  <si>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</si>
  <si>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</si>
  <si>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</si>
  <si>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</si>
  <si>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</si>
  <si>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</si>
  <si>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</si>
  <si>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</si>
  <si>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</si>
  <si>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</si>
  <si>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</si>
  <si>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</si>
  <si>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</si>
  <si>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</si>
  <si>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</si>
  <si>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</si>
  <si>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</si>
  <si>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</si>
  <si>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</si>
  <si>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</si>
  <si>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</si>
  <si>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</si>
  <si>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</si>
  <si>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</si>
  <si>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</si>
  <si>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</si>
  <si>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</si>
  <si>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</si>
  <si>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</si>
  <si>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</si>
  <si>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</si>
  <si>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</si>
  <si>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</si>
  <si>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</si>
  <si>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</si>
  <si>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</si>
  <si>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</si>
  <si>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</si>
  <si>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</si>
  <si>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</si>
  <si>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</si>
  <si>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</si>
  <si>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</si>
  <si>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</si>
  <si>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</si>
  <si>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</si>
  <si>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</si>
  <si>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</si>
  <si>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</si>
  <si>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</si>
  <si>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</si>
  <si>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</si>
  <si>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</si>
  <si>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</si>
  <si>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</si>
  <si>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</si>
  <si>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</si>
  <si>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</si>
  <si>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</si>
  <si>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</si>
  <si>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</si>
  <si>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</si>
  <si>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</si>
  <si>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</si>
  <si>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</si>
  <si>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</si>
  <si>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</si>
  <si>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</si>
  <si>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</si>
  <si>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</si>
  <si>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</si>
  <si>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</si>
  <si>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</si>
  <si>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</si>
  <si>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</si>
  <si>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</si>
  <si>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</si>
  <si>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</si>
  <si>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</si>
  <si>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</si>
  <si>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ENG-KSP</t>
    <phoneticPr fontId="3" type="noConversion"/>
  </si>
  <si>
    <t>M_042105-042106:K</t>
    <phoneticPr fontId="3" type="noConversion"/>
  </si>
  <si>
    <t>M_042141-042142:M</t>
    <phoneticPr fontId="3" type="noConversion"/>
  </si>
  <si>
    <t>-</t>
    <phoneticPr fontId="3" type="noConversion"/>
  </si>
  <si>
    <t>SE</t>
    <phoneticPr fontId="3" type="noConversion"/>
  </si>
  <si>
    <t>NW</t>
    <phoneticPr fontId="3" type="noConversion"/>
  </si>
  <si>
    <t>[18:00] 돔 회전 및 셔터 구동 문제로 인한 관측 대기 / [18:44] 관측 종료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</si>
</sst>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checked="Checked" fmlaLink="$M$10" lockText="1" noThreeD="1"/>
</file>

<file path=xl/ctrlProps/ctrlProp12.xml><?xml version="1.0" encoding="utf-8"?>
<formControlPr xmlns="http://schemas.microsoft.com/office/spreadsheetml/2009/9/main" objectType="CheckBox" checked="Checked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28" zoomScale="145" zoomScaleNormal="145" workbookViewId="0">
      <selection activeCell="B45" sqref="B45:P45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46280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92.666666666666657</v>
      </c>
      <c r="M3" s="152"/>
      <c r="N3" s="66" t="s">
        <v>3</v>
      </c>
      <c r="O3" s="152">
        <f>(P31-P33)/P31*100</f>
        <v>92.666666666666657</v>
      </c>
      <c r="P3" s="152"/>
    </row>
    <row r="4" spans="2:16" ht="14.25" customHeight="1" x14ac:dyDescent="0.35">
      <c r="B4" s="34" t="s">
        <v>4</v>
      </c>
      <c r="C4" s="2" t="s">
        <v>185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0.38611111111111113</v>
      </c>
      <c r="D9" s="8">
        <v>2.9</v>
      </c>
      <c r="E9" s="8">
        <v>10.8</v>
      </c>
      <c r="F9" s="8">
        <v>69.099999999999994</v>
      </c>
      <c r="G9" s="36" t="s">
        <v>190</v>
      </c>
      <c r="H9" s="8">
        <v>4</v>
      </c>
      <c r="I9" s="36">
        <v>14.7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2.6</v>
      </c>
      <c r="E10" s="8">
        <v>5.9</v>
      </c>
      <c r="F10" s="8">
        <v>77.099999999999994</v>
      </c>
      <c r="G10" s="36" t="s">
        <v>191</v>
      </c>
      <c r="H10" s="8">
        <v>2.5</v>
      </c>
      <c r="I10" s="11"/>
      <c r="J10" s="9">
        <f>IF(L10, 1, 0) + IF(M10, 2, 0) + IF(N10, 4, 0) + IF(O10, 8, 0) + IF(P10, 16, 0)</f>
        <v>2</v>
      </c>
      <c r="K10" s="12" t="b">
        <v>1</v>
      </c>
      <c r="L10" s="12" t="b">
        <v>0</v>
      </c>
      <c r="M10" s="12" t="b">
        <v>1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0.78055555555555556</v>
      </c>
      <c r="D11" s="15" t="s">
        <v>189</v>
      </c>
      <c r="E11" s="15">
        <v>2.6</v>
      </c>
      <c r="F11" s="15">
        <v>60</v>
      </c>
      <c r="G11" s="36" t="s">
        <v>190</v>
      </c>
      <c r="H11" s="15">
        <v>7.2</v>
      </c>
      <c r="I11" s="16"/>
      <c r="J11" s="9">
        <f>IF(L11, 1, 0) + IF(M11, 2, 0) + IF(N11, 4, 0) + IF(O11, 8, 0) + IF(P11, 16, 0)</f>
        <v>2</v>
      </c>
      <c r="K11" s="12" t="b">
        <v>1</v>
      </c>
      <c r="L11" s="12" t="b">
        <v>0</v>
      </c>
      <c r="M11" s="12" t="b">
        <v>1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24.394444444444442</v>
      </c>
      <c r="D12" s="19">
        <f>AVERAGE(D9:D11)</f>
        <v>2.75</v>
      </c>
      <c r="E12" s="19">
        <f>AVERAGE(E9:E11)</f>
        <v>6.4333333333333345</v>
      </c>
      <c r="F12" s="20">
        <f>AVERAGE(F9:F11)</f>
        <v>68.733333333333334</v>
      </c>
      <c r="G12" s="21"/>
      <c r="H12" s="22">
        <f>AVERAGE(H9:H11)</f>
        <v>4.5666666666666664</v>
      </c>
      <c r="I12" s="23"/>
      <c r="J12" s="24">
        <f>AVERAGE(J9:J11)</f>
        <v>1.3333333333333333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186</v>
      </c>
      <c r="G16" s="27" t="s">
        <v>184</v>
      </c>
      <c r="H16" s="27" t="s">
        <v>179</v>
      </c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0.32430555555555557</v>
      </c>
      <c r="D17" s="28">
        <v>0.32500000000000001</v>
      </c>
      <c r="E17" s="28">
        <v>0.36180555555555555</v>
      </c>
      <c r="F17" s="28">
        <v>0.54861111111111116</v>
      </c>
      <c r="G17" s="28">
        <v>0.73750000000000004</v>
      </c>
      <c r="H17" s="28">
        <v>0.81527777777777777</v>
      </c>
      <c r="I17" s="28"/>
      <c r="J17" s="28"/>
      <c r="K17" s="28"/>
      <c r="L17" s="28"/>
      <c r="M17" s="28"/>
      <c r="N17" s="28"/>
      <c r="O17" s="28"/>
      <c r="P17" s="28">
        <v>0.81944444444444442</v>
      </c>
    </row>
    <row r="18" spans="2:16" ht="14.1" customHeight="1" x14ac:dyDescent="0.35">
      <c r="B18" s="35" t="s">
        <v>42</v>
      </c>
      <c r="C18" s="27">
        <v>42086</v>
      </c>
      <c r="D18" s="27">
        <v>42087</v>
      </c>
      <c r="E18" s="27">
        <v>42101</v>
      </c>
      <c r="F18" s="27">
        <v>42224</v>
      </c>
      <c r="G18" s="27">
        <v>42343</v>
      </c>
      <c r="H18" s="27">
        <v>42350</v>
      </c>
      <c r="I18" s="27"/>
      <c r="J18" s="27"/>
      <c r="K18" s="27"/>
      <c r="L18" s="27"/>
      <c r="M18" s="27"/>
      <c r="N18" s="27"/>
      <c r="O18" s="27"/>
      <c r="P18" s="117">
        <v>42355</v>
      </c>
    </row>
    <row r="19" spans="2:16" ht="14.1" customHeight="1" thickBot="1" x14ac:dyDescent="0.4">
      <c r="B19" s="13" t="s">
        <v>43</v>
      </c>
      <c r="C19" s="29"/>
      <c r="D19" s="27">
        <v>42091</v>
      </c>
      <c r="E19" s="30">
        <v>42223</v>
      </c>
      <c r="F19" s="30">
        <v>42342</v>
      </c>
      <c r="G19" s="30">
        <v>42349</v>
      </c>
      <c r="H19" s="30">
        <v>42354</v>
      </c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123</v>
      </c>
      <c r="F20" s="33">
        <f>IF(ISNUMBER(F18),F19-F18+1,"")</f>
        <v>119</v>
      </c>
      <c r="G20" s="33">
        <f>IF(ISNUMBER(G18),G19-G18+1,"")</f>
        <v>7</v>
      </c>
      <c r="H20" s="33">
        <f>IF(ISNUMBER(H18),H19-H18+1,"")</f>
        <v>5</v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0.16527777777777777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0.18680555555555556</v>
      </c>
      <c r="P30" s="46">
        <f>SUM(C30:J30,L30:N30)</f>
        <v>0.20694444444444443</v>
      </c>
    </row>
    <row r="31" spans="2:16" ht="14.1" customHeight="1" x14ac:dyDescent="0.35">
      <c r="B31" s="37" t="s">
        <v>170</v>
      </c>
      <c r="C31" s="47">
        <v>0.18611111111111112</v>
      </c>
      <c r="D31" s="7">
        <v>0.18888888888888888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0.41666666666666669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>
        <v>3.0555555555555555E-2</v>
      </c>
      <c r="K33" s="53"/>
      <c r="L33" s="53"/>
      <c r="M33" s="53"/>
      <c r="N33" s="53"/>
      <c r="O33" s="54"/>
      <c r="P33" s="55">
        <f>SUM(C33:N33)</f>
        <v>3.0555555555555555E-2</v>
      </c>
    </row>
    <row r="34" spans="2:16" ht="14.1" customHeight="1" x14ac:dyDescent="0.35">
      <c r="B34" s="109" t="s">
        <v>167</v>
      </c>
      <c r="C34" s="110">
        <f>C31-C32-C33</f>
        <v>0.18611111111111112</v>
      </c>
      <c r="D34" s="110">
        <f t="shared" ref="D34:P34" si="1">D31-D32-D33</f>
        <v>0.18888888888888888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1.111111111111111E-2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0.38611111111111113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187</v>
      </c>
      <c r="D36" s="148"/>
      <c r="E36" s="147" t="s">
        <v>188</v>
      </c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192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256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4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-157.81100000000001</v>
      </c>
      <c r="D72" s="60">
        <v>-162.25200000000001</v>
      </c>
      <c r="E72" s="100" t="s">
        <v>118</v>
      </c>
      <c r="F72" s="60">
        <v>22.8</v>
      </c>
      <c r="G72" s="60">
        <v>21.6</v>
      </c>
      <c r="H72" s="101"/>
      <c r="I72" s="97" t="s">
        <v>119</v>
      </c>
      <c r="J72" s="59">
        <v>0</v>
      </c>
      <c r="K72" s="98" t="s">
        <v>173</v>
      </c>
      <c r="L72" s="59">
        <v>4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-152.65299999999999</v>
      </c>
      <c r="D73" s="60">
        <v>-158.72499999999999</v>
      </c>
      <c r="E73" s="102" t="s">
        <v>122</v>
      </c>
      <c r="F73" s="61">
        <v>39.6</v>
      </c>
      <c r="G73" s="61">
        <v>20.3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-209.40299999999999</v>
      </c>
      <c r="D74" s="60">
        <v>-212.333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-117.18300000000001</v>
      </c>
      <c r="D75" s="60">
        <v>-131.14099999999999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35.307000000000002</v>
      </c>
      <c r="D76" s="60">
        <v>28.693999999999999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32.734999999999999</v>
      </c>
      <c r="D77" s="60">
        <v>28.099</v>
      </c>
      <c r="E77" s="102" t="s">
        <v>142</v>
      </c>
      <c r="F77" s="62">
        <v>255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27.731999999999999</v>
      </c>
      <c r="D78" s="60">
        <v>23.242000000000001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26.021999999999998</v>
      </c>
      <c r="D79" s="60">
        <v>21.983000000000001</v>
      </c>
      <c r="E79" s="100" t="s">
        <v>152</v>
      </c>
      <c r="F79" s="60">
        <v>23.9</v>
      </c>
      <c r="G79" s="60">
        <v>4.7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1.2300000000000001E-5</v>
      </c>
      <c r="D80" s="64">
        <v>1.24E-5</v>
      </c>
      <c r="E80" s="102" t="s">
        <v>157</v>
      </c>
      <c r="F80" s="61">
        <v>38.1</v>
      </c>
      <c r="G80" s="61">
        <v>46.5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183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2026-09-15T21:03:51Z</dcterms:modified>
</cp:coreProperties>
</file>