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8" i="1" l="1"/>
  <c r="J18" i="1"/>
  <c r="H18" i="1"/>
  <c r="K18" i="1" l="1"/>
  <c r="K19" i="1" s="1"/>
  <c r="G18" i="1"/>
  <c r="F18" i="1"/>
  <c r="E18" i="1"/>
  <c r="D18" i="1" l="1"/>
  <c r="C23" i="1" s="1"/>
  <c r="D23" i="1" l="1"/>
  <c r="C25" i="1" s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<sst xmlns="http://schemas.openxmlformats.org/spreadsheetml/2006/main" count="215" uniqueCount="199">
  <si>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</si>
  <si>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</si>
  <si>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</si>
  <si>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</si>
  <si>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</si>
  <si>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</si>
  <si>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</si>
  <si>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</si>
  <si>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</si>
  <si>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</si>
  <si>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</si>
  <si>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</si>
  <si>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</si>
  <si>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</si>
  <si>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</si>
  <si>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</si>
  <si>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</si>
  <si>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</si>
  <si>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</si>
  <si>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</si>
  <si>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</si>
  <si>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</si>
  <si>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</si>
  <si>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</si>
  <si>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</si>
  <si>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</si>
  <si>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</si>
  <si>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</si>
  <si>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</si>
  <si>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</si>
  <si>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</si>
  <si>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</si>
  <si>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</si>
  <si>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</si>
  <si>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</si>
  <si>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</si>
  <si>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</si>
  <si>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</si>
  <si>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</si>
  <si>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</si>
  <si>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</si>
  <si>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</si>
  <si>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</si>
  <si>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</si>
  <si>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</si>
  <si>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</si>
  <si>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</si>
  <si>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</si>
  <si>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</si>
  <si>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</si>
  <si>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</si>
  <si>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</si>
  <si>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</si>
  <si>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</si>
  <si>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</si>
  <si>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</si>
  <si>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</si>
  <si>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</si>
  <si>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</si>
  <si>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</si>
  <si>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</si>
  <si>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</si>
  <si>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</si>
  <si>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</si>
  <si>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</si>
  <si>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</si>
  <si>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</si>
  <si>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</si>
  <si>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</si>
  <si>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</si>
  <si>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</si>
  <si>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</si>
  <si>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</si>
  <si>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</si>
  <si>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</si>
  <si>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</si>
  <si>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</si>
  <si>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</si>
  <si>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</si>
  <si>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</si>
  <si>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</si>
  <si>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</si>
  <si>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</si>
  <si>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</si>
  <si>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</si>
  <si>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</si>
  <si>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</si>
  <si>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</si>
  <si>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</si>
  <si>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</si>
  <si>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</si>
  <si>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</si>
  <si>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</si>
  <si>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</si>
  <si>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</si>
  <si>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</si>
  <si>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</si>
  <si>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</si>
  <si>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</si>
  <si>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</si>
  <si>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</si>
  <si>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</si>
  <si>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</si>
  <si>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</si>
  <si>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</si>
  <si>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</si>
  <si>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</si>
  <si>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</si>
  <si>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</si>
  <si>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</si>
  <si>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</si>
  <si>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</si>
  <si>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</si>
  <si>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</si>
  <si>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</si>
  <si>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</si>
  <si>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</si>
  <si>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</si>
  <si>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</si>
  <si>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</si>
  <si>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</si>
  <si>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</si>
  <si>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</si>
  <si>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</si>
  <si>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</si>
  <si>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</si>
  <si>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</si>
  <si>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</si>
  <si>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</si>
  <si>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</si>
  <si>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</si>
  <si>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</si>
  <si>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</si>
  <si>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</si>
  <si>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</si>
  <si>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</si>
  <si>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</si>
  <si>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</si>
  <si>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</si>
  <si>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</si>
  <si>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</si>
  <si>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</si>
  <si>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</si>
  <si>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</si>
  <si>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</si>
  <si>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</si>
  <si>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</si>
  <si>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</si>
  <si>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</si>
  <si>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</si>
  <si>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</si>
  <si>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</si>
  <si>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</si>
  <si>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</si>
  <si>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</si>
  <si>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</si>
  <si>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</si>
  <si>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</si>
  <si>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</si>
  <si>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</si>
  <si>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</si>
  <si>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</si>
  <si>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</si>
  <si>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</si>
  <si>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</si>
  <si>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</si>
  <si>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</si>
  <si>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</si>
  <si>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</si>
  <si>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</si>
  <si>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</si>
  <si>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</si>
  <si>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</si>
  <si>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</si>
  <si>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</si>
  <si>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</si>
  <si>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</si>
  <si>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</si>
  <si>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</si>
  <si>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</si>
  <si>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</si>
  <si>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</si>
  <si>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</si>
  <si>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</si>
  <si>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</si>
  <si>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</si>
  <si>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</si>
  <si>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NW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</si>
  <si>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</si>
  <si>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</si>
  <si>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</si>
  <si>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1) 방풍막 연결</t>
    <phoneticPr fontId="3" type="noConversion"/>
  </si>
  <si>
    <t>20s/33k 22s/23k 34s/23k 50s/23k</t>
    <phoneticPr fontId="3" type="noConversion"/>
  </si>
  <si>
    <t>25s/22k 42s/26k 60s/24k</t>
    <phoneticPr fontId="3" type="noConversion"/>
  </si>
  <si>
    <t>KAMP-MMA</t>
    <phoneticPr fontId="3" type="noConversion"/>
  </si>
  <si>
    <t>KSP-MMA</t>
    <phoneticPr fontId="3" type="noConversion"/>
  </si>
  <si>
    <t xml:space="preserve"> </t>
    <phoneticPr fontId="3" type="noConversion"/>
  </si>
  <si>
    <t xml:space="preserve"> 서울대 장서원님 요청으로 (BBH 중력파 사건 S250830bp이 발생하여) MMA 관측함. KAMP(1시간20분)와 KSP(52분) 시간을 각각 사용함</t>
    <phoneticPr fontId="3" type="noConversion"/>
  </si>
  <si>
    <t xml:space="preserve"> /  /  /  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</si>
</sst>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66" sqref="C6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4">
        <v>45899</v>
      </c>
      <c r="D3" s="205"/>
      <c r="E3" s="1"/>
      <c r="F3" s="1"/>
      <c r="G3" s="1"/>
      <c r="H3" s="1"/>
      <c r="I3" s="1"/>
      <c r="J3" s="1"/>
      <c r="K3" s="32" t="s">
        <v>2</v>
      </c>
      <c r="L3" s="206">
        <f>(P31-(P32+P33))/P31*100</f>
        <v>100</v>
      </c>
      <c r="M3" s="206"/>
      <c r="N3" s="32" t="s">
        <v>3</v>
      </c>
      <c r="O3" s="206">
        <f>(P31-P33)/P31*100</f>
        <v>100</v>
      </c>
      <c r="P3" s="206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</v>
      </c>
      <c r="E9" s="102">
        <v>14</v>
      </c>
      <c r="F9" s="102">
        <v>31</v>
      </c>
      <c r="G9" s="101" t="s">
        <v>187</v>
      </c>
      <c r="H9" s="102">
        <v>1.5</v>
      </c>
      <c r="I9" s="101">
        <v>45.3</v>
      </c>
      <c r="J9" s="1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1.2</v>
      </c>
      <c r="E10" s="102">
        <v>12</v>
      </c>
      <c r="F10" s="102">
        <v>45</v>
      </c>
      <c r="G10" s="101" t="s">
        <v>189</v>
      </c>
      <c r="H10" s="102">
        <v>1.1000000000000001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0.16666666666666666</v>
      </c>
      <c r="D11" s="136">
        <v>1.45</v>
      </c>
      <c r="E11" s="136">
        <v>11</v>
      </c>
      <c r="F11" s="136">
        <v>47</v>
      </c>
      <c r="G11" s="129" t="s">
        <v>190</v>
      </c>
      <c r="H11" s="137">
        <v>2</v>
      </c>
      <c r="I11" s="138"/>
      <c r="J11" s="139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1.2166666666666668</v>
      </c>
      <c r="E12" s="11">
        <f>AVERAGE(E9:E11)</f>
        <v>12.333333333333334</v>
      </c>
      <c r="F12" s="12">
        <f>AVERAGE(F9:F11)</f>
        <v>41</v>
      </c>
      <c r="G12" s="13"/>
      <c r="H12" s="14">
        <f>AVERAGE(H9:H11)</f>
        <v>1.5333333333333332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183</v>
      </c>
      <c r="F16" s="101" t="s">
        <v>184</v>
      </c>
      <c r="G16" s="101" t="s">
        <v>194</v>
      </c>
      <c r="H16" s="101" t="s">
        <v>195</v>
      </c>
      <c r="I16" s="101" t="s">
        <v>185</v>
      </c>
      <c r="J16" s="101" t="s">
        <v>186</v>
      </c>
      <c r="K16" s="101" t="s">
        <v>176</v>
      </c>
      <c r="L16" s="101"/>
      <c r="M16" s="101"/>
      <c r="N16" s="129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0.6479166666666667</v>
      </c>
      <c r="D17" s="100">
        <v>0.65069444444444446</v>
      </c>
      <c r="E17" s="128">
        <v>0.70694444444444438</v>
      </c>
      <c r="F17" s="128">
        <v>0.93055555555555547</v>
      </c>
      <c r="G17" s="128">
        <v>0.9375</v>
      </c>
      <c r="H17" s="128">
        <v>0.99305555555555547</v>
      </c>
      <c r="I17" s="128">
        <v>2.9166666666666664E-2</v>
      </c>
      <c r="J17" s="128">
        <v>0.15416666666666667</v>
      </c>
      <c r="K17" s="128">
        <v>0.17569444444444446</v>
      </c>
      <c r="L17" s="92"/>
      <c r="M17" s="92"/>
      <c r="N17" s="92"/>
      <c r="O17" s="92"/>
      <c r="P17" s="128">
        <v>0.18055555555555555</v>
      </c>
    </row>
    <row r="18" spans="1:16" s="75" customFormat="1" ht="14.1" customHeight="1" x14ac:dyDescent="0.25">
      <c r="A18" s="31"/>
      <c r="B18" s="21" t="s">
        <v>42</v>
      </c>
      <c r="C18" s="101">
        <v>49593</v>
      </c>
      <c r="D18" s="101">
        <f>C18+1</f>
        <v>49594</v>
      </c>
      <c r="E18" s="101">
        <f t="shared" ref="E18" si="0">D19+1</f>
        <v>49606</v>
      </c>
      <c r="F18" s="101">
        <f t="shared" ref="F18" si="1">E19+1</f>
        <v>49753</v>
      </c>
      <c r="G18" s="101">
        <f t="shared" ref="G18" si="2">F19+1</f>
        <v>49757</v>
      </c>
      <c r="H18" s="101">
        <f t="shared" ref="H18" si="3">G19+1</f>
        <v>49783</v>
      </c>
      <c r="I18" s="101">
        <f t="shared" ref="I18" si="4">H19+1</f>
        <v>49799</v>
      </c>
      <c r="J18" s="101">
        <f t="shared" ref="J18" si="5">I19+1</f>
        <v>49881</v>
      </c>
      <c r="K18" s="101">
        <f t="shared" ref="K18" si="6">J19+1</f>
        <v>49895</v>
      </c>
      <c r="L18" s="101"/>
      <c r="M18" s="101"/>
      <c r="N18" s="129"/>
      <c r="O18" s="93"/>
      <c r="P18" s="101">
        <f>MAX(C18:O19)+1</f>
        <v>49900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49605</v>
      </c>
      <c r="E19" s="108">
        <v>49752</v>
      </c>
      <c r="F19" s="108">
        <v>49756</v>
      </c>
      <c r="G19" s="108">
        <v>49782</v>
      </c>
      <c r="H19" s="108">
        <v>49798</v>
      </c>
      <c r="I19" s="108">
        <v>49880</v>
      </c>
      <c r="J19" s="108">
        <f>J18+13</f>
        <v>49894</v>
      </c>
      <c r="K19" s="108">
        <f>K18+4</f>
        <v>49899</v>
      </c>
      <c r="L19" s="108"/>
      <c r="M19" s="108"/>
      <c r="N19" s="13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7">IF(ISNUMBER(D18),D19-D18+1,"")</f>
        <v>12</v>
      </c>
      <c r="E20" s="85">
        <f t="shared" si="7"/>
        <v>147</v>
      </c>
      <c r="F20" s="113">
        <f t="shared" si="7"/>
        <v>4</v>
      </c>
      <c r="G20" s="113">
        <f t="shared" si="7"/>
        <v>26</v>
      </c>
      <c r="H20" s="85">
        <f t="shared" si="7"/>
        <v>16</v>
      </c>
      <c r="I20" s="85">
        <f t="shared" si="7"/>
        <v>82</v>
      </c>
      <c r="J20" s="85">
        <f t="shared" si="7"/>
        <v>14</v>
      </c>
      <c r="K20" s="85">
        <f t="shared" si="7"/>
        <v>5</v>
      </c>
      <c r="L20" s="85" t="str">
        <f t="shared" si="7"/>
        <v/>
      </c>
      <c r="M20" s="85" t="str">
        <f t="shared" ref="M20:O20" si="8">IF(ISNUMBER(M18),M19-M18+1,"")</f>
        <v/>
      </c>
      <c r="N20" s="85" t="str">
        <f t="shared" si="8"/>
        <v/>
      </c>
      <c r="O20" s="85" t="str">
        <f t="shared" si="8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5" t="s">
        <v>45</v>
      </c>
      <c r="C22" s="21" t="s">
        <v>21</v>
      </c>
      <c r="D22" s="21" t="s">
        <v>23</v>
      </c>
      <c r="E22" s="21" t="s">
        <v>46</v>
      </c>
      <c r="F22" s="216" t="s">
        <v>47</v>
      </c>
      <c r="G22" s="216"/>
      <c r="H22" s="216"/>
      <c r="I22" s="216"/>
      <c r="J22" s="21" t="s">
        <v>21</v>
      </c>
      <c r="K22" s="21" t="s">
        <v>23</v>
      </c>
      <c r="L22" s="21" t="s">
        <v>46</v>
      </c>
      <c r="M22" s="216" t="s">
        <v>47</v>
      </c>
      <c r="N22" s="216"/>
      <c r="O22" s="216"/>
      <c r="P22" s="216"/>
    </row>
    <row r="23" spans="1:16" ht="13.5" customHeight="1" x14ac:dyDescent="0.25">
      <c r="B23" s="215"/>
      <c r="C23" s="124">
        <f>D18+5</f>
        <v>49599</v>
      </c>
      <c r="D23" s="124">
        <f>C23+3</f>
        <v>49602</v>
      </c>
      <c r="E23" s="110" t="s">
        <v>178</v>
      </c>
      <c r="F23" s="214" t="s">
        <v>192</v>
      </c>
      <c r="G23" s="214"/>
      <c r="H23" s="214"/>
      <c r="I23" s="214"/>
      <c r="J23" s="124"/>
      <c r="K23" s="124"/>
      <c r="L23" s="101" t="s">
        <v>180</v>
      </c>
      <c r="M23" s="214" t="s">
        <v>198</v>
      </c>
      <c r="N23" s="214"/>
      <c r="O23" s="214"/>
      <c r="P23" s="214"/>
    </row>
    <row r="24" spans="1:16" ht="13.5" customHeight="1" x14ac:dyDescent="0.25">
      <c r="B24" s="215"/>
      <c r="C24" s="104"/>
      <c r="D24" s="104"/>
      <c r="E24" s="101" t="s">
        <v>174</v>
      </c>
      <c r="F24" s="214" t="s">
        <v>188</v>
      </c>
      <c r="G24" s="214"/>
      <c r="H24" s="214"/>
      <c r="I24" s="214"/>
      <c r="J24" s="104"/>
      <c r="K24" s="104"/>
      <c r="L24" s="101" t="s">
        <v>177</v>
      </c>
      <c r="M24" s="214" t="s">
        <v>198</v>
      </c>
      <c r="N24" s="214"/>
      <c r="O24" s="214"/>
      <c r="P24" s="214"/>
    </row>
    <row r="25" spans="1:16" ht="13.5" customHeight="1" x14ac:dyDescent="0.25">
      <c r="B25" s="215"/>
      <c r="C25" s="104">
        <f>D23+1</f>
        <v>49603</v>
      </c>
      <c r="D25" s="104">
        <f>C25+2</f>
        <v>49605</v>
      </c>
      <c r="E25" s="101" t="s">
        <v>177</v>
      </c>
      <c r="F25" s="214" t="s">
        <v>193</v>
      </c>
      <c r="G25" s="214"/>
      <c r="H25" s="214"/>
      <c r="I25" s="214"/>
      <c r="J25" s="104"/>
      <c r="K25" s="104"/>
      <c r="L25" s="101" t="s">
        <v>174</v>
      </c>
      <c r="M25" s="214" t="s">
        <v>198</v>
      </c>
      <c r="N25" s="214"/>
      <c r="O25" s="214"/>
      <c r="P25" s="214"/>
    </row>
    <row r="26" spans="1:16" ht="13.5" customHeight="1" x14ac:dyDescent="0.25">
      <c r="B26" s="215"/>
      <c r="C26" s="104"/>
      <c r="D26" s="104"/>
      <c r="E26" s="101" t="s">
        <v>48</v>
      </c>
      <c r="F26" s="214" t="s">
        <v>179</v>
      </c>
      <c r="G26" s="214"/>
      <c r="H26" s="214"/>
      <c r="I26" s="214"/>
      <c r="J26" s="104"/>
      <c r="K26" s="104"/>
      <c r="L26" s="101" t="s">
        <v>181</v>
      </c>
      <c r="M26" s="214" t="s">
        <v>198</v>
      </c>
      <c r="N26" s="214"/>
      <c r="O26" s="214"/>
      <c r="P26" s="214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203" t="s">
        <v>49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0.21527777777777779</v>
      </c>
      <c r="D30" s="133">
        <v>0.1361111111111111</v>
      </c>
      <c r="E30" s="133">
        <v>6.25E-2</v>
      </c>
      <c r="F30" s="114"/>
      <c r="G30" s="114"/>
      <c r="H30" s="114"/>
      <c r="I30" s="114"/>
      <c r="J30" s="114"/>
      <c r="K30" s="125"/>
      <c r="L30" s="114"/>
      <c r="M30" s="114"/>
      <c r="N30" s="114"/>
      <c r="O30" s="126"/>
      <c r="P30" s="115">
        <f>SUM(C30:J30,L30:N30)</f>
        <v>0.41388888888888886</v>
      </c>
    </row>
    <row r="31" spans="1:16" ht="14.1" customHeight="1" x14ac:dyDescent="0.25">
      <c r="B31" s="22" t="s">
        <v>168</v>
      </c>
      <c r="C31" s="141">
        <v>0.22361111111111109</v>
      </c>
      <c r="D31" s="140">
        <v>0.125</v>
      </c>
      <c r="E31" s="140">
        <v>6.9444444444444441E-3</v>
      </c>
      <c r="F31" s="140">
        <v>9.1666666666666674E-2</v>
      </c>
      <c r="G31" s="117"/>
      <c r="H31" s="117"/>
      <c r="I31" s="117"/>
      <c r="J31" s="117"/>
      <c r="K31" s="140">
        <v>2.0833333333333332E-2</v>
      </c>
      <c r="L31" s="117"/>
      <c r="M31" s="117"/>
      <c r="N31" s="117"/>
      <c r="O31" s="118"/>
      <c r="P31" s="115">
        <f>SUM(C31:N31)</f>
        <v>0.4680555555555555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0.22361111111111109</v>
      </c>
      <c r="D34" s="95">
        <f t="shared" ref="D34:P34" si="9">D31-D32-D33</f>
        <v>0.125</v>
      </c>
      <c r="E34" s="95">
        <f t="shared" si="9"/>
        <v>6.9444444444444441E-3</v>
      </c>
      <c r="F34" s="95">
        <f t="shared" si="9"/>
        <v>9.1666666666666674E-2</v>
      </c>
      <c r="G34" s="95">
        <f t="shared" si="9"/>
        <v>0</v>
      </c>
      <c r="H34" s="95">
        <f t="shared" si="9"/>
        <v>0</v>
      </c>
      <c r="I34" s="95">
        <f t="shared" si="9"/>
        <v>0</v>
      </c>
      <c r="J34" s="95">
        <f t="shared" si="9"/>
        <v>0</v>
      </c>
      <c r="K34" s="95">
        <f t="shared" si="9"/>
        <v>2.0833333333333332E-2</v>
      </c>
      <c r="L34" s="95">
        <f t="shared" si="9"/>
        <v>0</v>
      </c>
      <c r="M34" s="95">
        <f t="shared" si="9"/>
        <v>0</v>
      </c>
      <c r="N34" s="95">
        <f t="shared" si="9"/>
        <v>0</v>
      </c>
      <c r="O34" s="96"/>
      <c r="P34" s="97">
        <f t="shared" si="9"/>
        <v>0.4680555555555555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66</v>
      </c>
      <c r="C36" s="201"/>
      <c r="D36" s="201"/>
      <c r="E36" s="229"/>
      <c r="F36" s="230"/>
      <c r="G36" s="195"/>
      <c r="H36" s="195"/>
      <c r="I36" s="202"/>
      <c r="J36" s="202"/>
      <c r="K36" s="202"/>
      <c r="L36" s="202"/>
      <c r="M36" s="195"/>
      <c r="N36" s="195"/>
      <c r="O36" s="195"/>
      <c r="P36" s="195"/>
    </row>
    <row r="37" spans="2:16" ht="18" customHeight="1" x14ac:dyDescent="0.25">
      <c r="B37" s="198"/>
      <c r="C37" s="201"/>
      <c r="D37" s="201"/>
      <c r="E37" s="195"/>
      <c r="F37" s="195"/>
      <c r="G37" s="200"/>
      <c r="H37" s="195"/>
      <c r="I37" s="196"/>
      <c r="J37" s="195"/>
      <c r="K37" s="196"/>
      <c r="L37" s="195"/>
      <c r="M37" s="195"/>
      <c r="N37" s="195"/>
      <c r="O37" s="195"/>
      <c r="P37" s="195"/>
    </row>
    <row r="38" spans="2:16" ht="18" customHeight="1" x14ac:dyDescent="0.25">
      <c r="B38" s="198"/>
      <c r="C38" s="200"/>
      <c r="D38" s="195"/>
      <c r="E38" s="195"/>
      <c r="F38" s="195"/>
      <c r="G38" s="196"/>
      <c r="H38" s="195"/>
      <c r="I38" s="196"/>
      <c r="J38" s="195"/>
      <c r="K38" s="196"/>
      <c r="L38" s="195"/>
      <c r="M38" s="195"/>
      <c r="N38" s="195"/>
      <c r="O38" s="195"/>
      <c r="P38" s="195"/>
    </row>
    <row r="39" spans="2:16" ht="18" customHeight="1" x14ac:dyDescent="0.25">
      <c r="B39" s="198"/>
      <c r="C39" s="195"/>
      <c r="D39" s="195"/>
      <c r="E39" s="195"/>
      <c r="F39" s="195"/>
      <c r="G39" s="200"/>
      <c r="H39" s="195"/>
      <c r="I39" s="196"/>
      <c r="J39" s="195"/>
      <c r="K39" s="196"/>
      <c r="L39" s="195"/>
      <c r="M39" s="195"/>
      <c r="N39" s="195"/>
      <c r="O39" s="195"/>
      <c r="P39" s="195"/>
    </row>
    <row r="40" spans="2:16" ht="18" customHeight="1" x14ac:dyDescent="0.25">
      <c r="B40" s="198"/>
      <c r="C40" s="195"/>
      <c r="D40" s="195"/>
      <c r="E40" s="195"/>
      <c r="F40" s="195"/>
      <c r="G40" s="195"/>
      <c r="H40" s="195"/>
      <c r="I40" s="195"/>
      <c r="J40" s="195"/>
      <c r="K40" s="196"/>
      <c r="L40" s="195"/>
      <c r="M40" s="195"/>
      <c r="N40" s="195"/>
      <c r="O40" s="195"/>
      <c r="P40" s="195"/>
    </row>
    <row r="41" spans="2:16" ht="18" customHeight="1" x14ac:dyDescent="0.25">
      <c r="B41" s="19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67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 t="s">
        <v>197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211" t="s">
        <v>196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3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165</v>
      </c>
      <c r="C53" s="174"/>
      <c r="D53" s="90"/>
      <c r="E53" s="90"/>
      <c r="F53" s="90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164</v>
      </c>
      <c r="C54" s="176"/>
      <c r="D54" s="176"/>
      <c r="E54" s="176"/>
      <c r="F54" s="90">
        <v>585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68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69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70</v>
      </c>
      <c r="O57" s="156"/>
      <c r="P57" s="159"/>
    </row>
    <row r="58" spans="2:16" ht="17.100000000000001" customHeight="1" x14ac:dyDescent="0.25">
      <c r="B58" s="160" t="s">
        <v>71</v>
      </c>
      <c r="C58" s="161"/>
      <c r="D58" s="162"/>
      <c r="E58" s="160" t="s">
        <v>72</v>
      </c>
      <c r="F58" s="161"/>
      <c r="G58" s="162"/>
      <c r="H58" s="161" t="s">
        <v>73</v>
      </c>
      <c r="I58" s="161"/>
      <c r="J58" s="161"/>
      <c r="K58" s="163" t="s">
        <v>74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75</v>
      </c>
      <c r="C59" s="143"/>
      <c r="D59" s="29" t="b">
        <v>1</v>
      </c>
      <c r="E59" s="142" t="s">
        <v>76</v>
      </c>
      <c r="F59" s="143"/>
      <c r="G59" s="29" t="b">
        <v>1</v>
      </c>
      <c r="H59" s="150" t="s">
        <v>77</v>
      </c>
      <c r="I59" s="143"/>
      <c r="J59" s="29" t="b">
        <v>1</v>
      </c>
      <c r="K59" s="150" t="s">
        <v>78</v>
      </c>
      <c r="L59" s="143"/>
      <c r="M59" s="29" t="b">
        <v>1</v>
      </c>
      <c r="N59" s="151" t="s">
        <v>79</v>
      </c>
      <c r="O59" s="143"/>
      <c r="P59" s="29" t="b">
        <v>1</v>
      </c>
    </row>
    <row r="60" spans="2:16" ht="20.100000000000001" customHeight="1" x14ac:dyDescent="0.25">
      <c r="B60" s="142" t="s">
        <v>80</v>
      </c>
      <c r="C60" s="143"/>
      <c r="D60" s="29" t="b">
        <v>1</v>
      </c>
      <c r="E60" s="142" t="s">
        <v>81</v>
      </c>
      <c r="F60" s="143"/>
      <c r="G60" s="29" t="b">
        <v>1</v>
      </c>
      <c r="H60" s="150" t="s">
        <v>82</v>
      </c>
      <c r="I60" s="143"/>
      <c r="J60" s="29" t="b">
        <v>1</v>
      </c>
      <c r="K60" s="150" t="s">
        <v>83</v>
      </c>
      <c r="L60" s="143"/>
      <c r="M60" s="29" t="b">
        <v>1</v>
      </c>
      <c r="N60" s="151" t="s">
        <v>84</v>
      </c>
      <c r="O60" s="143"/>
      <c r="P60" s="29" t="b">
        <v>1</v>
      </c>
    </row>
    <row r="61" spans="2:16" ht="20.100000000000001" customHeight="1" x14ac:dyDescent="0.25">
      <c r="B61" s="142" t="s">
        <v>85</v>
      </c>
      <c r="C61" s="143"/>
      <c r="D61" s="29" t="b">
        <v>1</v>
      </c>
      <c r="E61" s="142" t="s">
        <v>86</v>
      </c>
      <c r="F61" s="143"/>
      <c r="G61" s="29" t="b">
        <v>1</v>
      </c>
      <c r="H61" s="150" t="s">
        <v>87</v>
      </c>
      <c r="I61" s="143"/>
      <c r="J61" s="29" t="b">
        <v>1</v>
      </c>
      <c r="K61" s="150" t="s">
        <v>88</v>
      </c>
      <c r="L61" s="143"/>
      <c r="M61" s="29" t="b">
        <v>1</v>
      </c>
      <c r="N61" s="151" t="s">
        <v>89</v>
      </c>
      <c r="O61" s="143"/>
      <c r="P61" s="29" t="b">
        <v>1</v>
      </c>
    </row>
    <row r="62" spans="2:16" ht="20.100000000000001" customHeight="1" x14ac:dyDescent="0.25">
      <c r="B62" s="150" t="s">
        <v>87</v>
      </c>
      <c r="C62" s="143"/>
      <c r="D62" s="29" t="b">
        <v>1</v>
      </c>
      <c r="E62" s="142" t="s">
        <v>90</v>
      </c>
      <c r="F62" s="143"/>
      <c r="G62" s="29" t="b">
        <v>1</v>
      </c>
      <c r="H62" s="150" t="s">
        <v>91</v>
      </c>
      <c r="I62" s="143"/>
      <c r="J62" s="29" t="b">
        <v>0</v>
      </c>
      <c r="K62" s="150" t="s">
        <v>92</v>
      </c>
      <c r="L62" s="143"/>
      <c r="M62" s="29" t="b">
        <v>1</v>
      </c>
      <c r="N62" s="151" t="s">
        <v>82</v>
      </c>
      <c r="O62" s="143"/>
      <c r="P62" s="29" t="b">
        <v>1</v>
      </c>
    </row>
    <row r="63" spans="2:16" ht="20.100000000000001" customHeight="1" x14ac:dyDescent="0.25">
      <c r="B63" s="150" t="s">
        <v>93</v>
      </c>
      <c r="C63" s="143"/>
      <c r="D63" s="29" t="b">
        <v>1</v>
      </c>
      <c r="E63" s="142" t="s">
        <v>94</v>
      </c>
      <c r="F63" s="143"/>
      <c r="G63" s="29" t="b">
        <v>1</v>
      </c>
      <c r="H63" s="34"/>
      <c r="I63" s="35"/>
      <c r="J63" s="36"/>
      <c r="K63" s="150" t="s">
        <v>95</v>
      </c>
      <c r="L63" s="143"/>
      <c r="M63" s="29" t="b">
        <v>1</v>
      </c>
      <c r="N63" s="151" t="s">
        <v>163</v>
      </c>
      <c r="O63" s="143"/>
      <c r="P63" s="29" t="b">
        <v>1</v>
      </c>
    </row>
    <row r="64" spans="2:16" ht="20.100000000000001" customHeight="1" x14ac:dyDescent="0.25">
      <c r="B64" s="150" t="s">
        <v>96</v>
      </c>
      <c r="C64" s="143"/>
      <c r="D64" s="29" t="b">
        <v>0</v>
      </c>
      <c r="E64" s="142" t="s">
        <v>97</v>
      </c>
      <c r="F64" s="143"/>
      <c r="G64" s="29" t="b">
        <v>1</v>
      </c>
      <c r="H64" s="37"/>
      <c r="I64" s="38"/>
      <c r="J64" s="39"/>
      <c r="K64" s="152" t="s">
        <v>98</v>
      </c>
      <c r="L64" s="15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161</v>
      </c>
      <c r="F65" s="14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104</v>
      </c>
      <c r="C69" s="144"/>
      <c r="D69" s="47"/>
      <c r="E69" s="47"/>
      <c r="F69" s="146" t="s">
        <v>105</v>
      </c>
      <c r="G69" s="148" t="s">
        <v>106</v>
      </c>
      <c r="H69" s="47"/>
      <c r="I69" s="144" t="s">
        <v>107</v>
      </c>
      <c r="J69" s="14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</v>
      </c>
      <c r="D72" s="231">
        <v>-155.69999999999999</v>
      </c>
      <c r="E72" s="73" t="s">
        <v>117</v>
      </c>
      <c r="F72" s="98">
        <v>21</v>
      </c>
      <c r="G72" s="231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-132.6</v>
      </c>
      <c r="D73" s="231">
        <v>-133.6</v>
      </c>
      <c r="E73" s="74" t="s">
        <v>121</v>
      </c>
      <c r="F73" s="105">
        <v>38</v>
      </c>
      <c r="G73" s="232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-209.8</v>
      </c>
      <c r="D74" s="231">
        <v>-211.26</v>
      </c>
      <c r="E74" s="74" t="s">
        <v>126</v>
      </c>
      <c r="F74" s="106">
        <v>10</v>
      </c>
      <c r="G74" s="23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-112.1</v>
      </c>
      <c r="D75" s="231">
        <v>-113.28</v>
      </c>
      <c r="E75" s="74" t="s">
        <v>131</v>
      </c>
      <c r="F75" s="106">
        <v>40</v>
      </c>
      <c r="G75" s="23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25.58</v>
      </c>
      <c r="D76" s="231">
        <v>23.7</v>
      </c>
      <c r="E76" s="74" t="s">
        <v>136</v>
      </c>
      <c r="F76" s="106">
        <v>10</v>
      </c>
      <c r="G76" s="23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30.018999999999998</v>
      </c>
      <c r="D77" s="231">
        <v>27.83</v>
      </c>
      <c r="E77" s="74" t="s">
        <v>141</v>
      </c>
      <c r="F77" s="106">
        <v>150</v>
      </c>
      <c r="G77" s="23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22.49</v>
      </c>
      <c r="D78" s="231">
        <v>20.78</v>
      </c>
      <c r="E78" s="74" t="s">
        <v>146</v>
      </c>
      <c r="F78" s="107"/>
      <c r="G78" s="23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23.21</v>
      </c>
      <c r="D79" s="231">
        <v>21.5</v>
      </c>
      <c r="E79" s="73" t="s">
        <v>151</v>
      </c>
      <c r="F79" s="98">
        <v>18</v>
      </c>
      <c r="G79" s="231">
        <v>11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4.0599999999999998E-5</v>
      </c>
      <c r="D80" s="235">
        <v>4.0500000000000002E-5</v>
      </c>
      <c r="E80" s="74" t="s">
        <v>156</v>
      </c>
      <c r="F80" s="105">
        <v>45</v>
      </c>
      <c r="G80" s="232">
        <v>52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7" t="s">
        <v>160</v>
      </c>
      <c r="C84" s="207"/>
    </row>
    <row r="85" spans="2:16" ht="15" customHeight="1" x14ac:dyDescent="0.25">
      <c r="B85" s="208" t="s">
        <v>191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</row>
    <row r="86" spans="2:16" ht="15" customHeight="1" x14ac:dyDescent="0.25">
      <c r="B86" s="211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3"/>
    </row>
    <row r="87" spans="2:16" ht="15" customHeight="1" x14ac:dyDescent="0.25">
      <c r="B87" s="223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5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</row>
    <row r="93" spans="2:16" ht="15" customHeight="1" x14ac:dyDescent="0.25"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</row>
    <row r="94" spans="2:16" ht="15" customHeight="1" x14ac:dyDescent="0.25"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</row>
    <row r="95" spans="2:16" ht="15" customHeight="1" x14ac:dyDescent="0.25"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9"/>
    </row>
    <row r="96" spans="2:16" ht="15" customHeight="1" x14ac:dyDescent="0.25"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9"/>
    </row>
    <row r="97" spans="2:16" ht="15" customHeight="1" x14ac:dyDescent="0.25"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9"/>
    </row>
    <row r="98" spans="2:16" ht="15" customHeight="1" x14ac:dyDescent="0.25"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9"/>
    </row>
    <row r="99" spans="2:16" ht="15" customHeight="1" x14ac:dyDescent="0.25"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2025-08-31T04:24:10Z</dcterms:modified>
</cp:coreProperties>
</file>