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8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D25" i="1"/>
  <c r="C25" i="1"/>
  <c r="D23" i="1"/>
  <c r="K23" i="1" l="1"/>
  <c r="J25" i="1" s="1"/>
  <c r="K25" i="1" s="1"/>
  <c r="H18" i="1"/>
  <c r="F18" i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<sst xmlns="http://schemas.openxmlformats.org/spreadsheetml/2006/main" count="216" uniqueCount="201">
  <si>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</si>
  <si>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</si>
  <si>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</si>
  <si>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</si>
  <si>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</si>
  <si>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</si>
  <si>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</si>
  <si>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</si>
  <si>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</si>
  <si>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</si>
  <si>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</si>
  <si>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</si>
  <si>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</si>
  <si>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</si>
  <si>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</si>
  <si>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</si>
  <si>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</si>
  <si>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</si>
  <si>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</si>
  <si>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</si>
  <si>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</si>
  <si>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</si>
  <si>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</si>
  <si>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</si>
  <si>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</si>
  <si>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</si>
  <si>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</si>
  <si>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</si>
  <si>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</si>
  <si>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</si>
  <si>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</si>
  <si>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</si>
  <si>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</si>
  <si>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</si>
  <si>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</si>
  <si>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</si>
  <si>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</si>
  <si>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</si>
  <si>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</si>
  <si>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</si>
  <si>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</si>
  <si>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</si>
  <si>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</si>
  <si>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</si>
  <si>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</si>
  <si>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</si>
  <si>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</si>
  <si>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</si>
  <si>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</si>
  <si>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</si>
  <si>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</si>
  <si>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</si>
  <si>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</si>
  <si>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</si>
  <si>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</si>
  <si>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</si>
  <si>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</si>
  <si>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</si>
  <si>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</si>
  <si>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</si>
  <si>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</si>
  <si>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</si>
  <si>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</si>
  <si>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</si>
  <si>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</si>
  <si>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</si>
  <si>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</si>
  <si>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</si>
  <si>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</si>
  <si>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</si>
  <si>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</si>
  <si>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</si>
  <si>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</si>
  <si>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</si>
  <si>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</si>
  <si>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</si>
  <si>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</si>
  <si>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</si>
  <si>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</si>
  <si>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</si>
  <si>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</si>
  <si>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</si>
  <si>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</si>
  <si>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</si>
  <si>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</si>
  <si>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</si>
  <si>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</si>
  <si>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</si>
  <si>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</si>
  <si>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</si>
  <si>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</si>
  <si>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</si>
  <si>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</si>
  <si>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</si>
  <si>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</si>
  <si>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</si>
  <si>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</si>
  <si>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</si>
  <si>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</si>
  <si>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</si>
  <si>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</si>
  <si>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</si>
  <si>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</si>
  <si>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</si>
  <si>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</si>
  <si>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</si>
  <si>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</si>
  <si>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</si>
  <si>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</si>
  <si>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</si>
  <si>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</si>
  <si>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</si>
  <si>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</si>
  <si>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</si>
  <si>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</si>
  <si>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</si>
  <si>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</si>
  <si>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</si>
  <si>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</si>
  <si>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</si>
  <si>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</si>
  <si>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</si>
  <si>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</si>
  <si>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</si>
  <si>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</si>
  <si>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</si>
  <si>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</si>
  <si>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</si>
  <si>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</si>
  <si>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</si>
  <si>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</si>
  <si>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</si>
  <si>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</si>
  <si>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</si>
  <si>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</si>
  <si>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</si>
  <si>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</si>
  <si>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</si>
  <si>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</si>
  <si>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</si>
  <si>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</si>
  <si>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</si>
  <si>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</si>
  <si>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</si>
  <si>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</si>
  <si>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</si>
  <si>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</si>
  <si>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</si>
  <si>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</si>
  <si>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</si>
  <si>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</si>
  <si>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</si>
  <si>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</si>
  <si>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</si>
  <si>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</si>
  <si>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</si>
  <si>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</si>
  <si>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</si>
  <si>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</si>
  <si>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</si>
  <si>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</si>
  <si>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</si>
  <si>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</si>
  <si>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</si>
  <si>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</si>
  <si>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</si>
  <si>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</si>
  <si>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</si>
  <si>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</si>
  <si>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</si>
  <si>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</si>
  <si>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</si>
  <si>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</si>
  <si>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</si>
  <si>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</si>
  <si>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</si>
  <si>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</si>
  <si>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</si>
  <si>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</si>
  <si>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</si>
  <si>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</si>
  <si>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</si>
  <si>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</si>
  <si>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</si>
  <si>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2) 방풍막 오류 횟수 산정</t>
    <phoneticPr fontId="3" type="noConversion"/>
  </si>
  <si>
    <t>②Dome Shutter Control UI 재실행&gt;돔셔터초기화 :  0회</t>
    <phoneticPr fontId="3" type="noConversion"/>
  </si>
  <si>
    <t>③Dome Shutter Control UI 재실행&gt;돔셔터초기화&gt;돔전원 DOME RECYCLE 적용 :  0회</t>
    <phoneticPr fontId="3" type="noConversion"/>
  </si>
  <si>
    <t>N</t>
    <phoneticPr fontId="3" type="noConversion"/>
  </si>
  <si>
    <t>①Dome Shutter Control UI 재실행 :  0회</t>
    <phoneticPr fontId="3" type="noConversion"/>
  </si>
  <si>
    <t>W</t>
    <phoneticPr fontId="3" type="noConversion"/>
  </si>
  <si>
    <t>BLG</t>
    <phoneticPr fontId="3" type="noConversion"/>
  </si>
  <si>
    <t>BLG-DEEPS</t>
    <phoneticPr fontId="3" type="noConversion"/>
  </si>
  <si>
    <t>S</t>
    <phoneticPr fontId="3" type="noConversion"/>
  </si>
  <si>
    <t>20s/10k 35s/10k 50s/8k</t>
    <phoneticPr fontId="3" type="noConversion"/>
  </si>
  <si>
    <t>20s/7k 35s/10k 50s/11k</t>
    <phoneticPr fontId="3" type="noConversion"/>
  </si>
  <si>
    <t>KAMP</t>
    <phoneticPr fontId="3" type="noConversion"/>
  </si>
  <si>
    <t>KSP</t>
    <phoneticPr fontId="3" type="noConversion"/>
  </si>
  <si>
    <t>TMT</t>
    <phoneticPr fontId="3" type="noConversion"/>
  </si>
  <si>
    <t>60s/7k 45s/7k 30s/7k</t>
    <phoneticPr fontId="3" type="noConversion"/>
  </si>
  <si>
    <t>60s/6k 45s/6k 30s/6k</t>
    <phoneticPr fontId="3" type="noConversion"/>
  </si>
  <si>
    <t>All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</si>
</sst>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3" fillId="5" borderId="7" xfId="0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2" sqref="C1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9" t="s">
        <v>0</v>
      </c>
      <c r="C2" s="18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0">
        <v>45881</v>
      </c>
      <c r="D3" s="191"/>
      <c r="E3" s="1"/>
      <c r="F3" s="1"/>
      <c r="G3" s="1"/>
      <c r="H3" s="1"/>
      <c r="I3" s="1"/>
      <c r="J3" s="1"/>
      <c r="K3" s="32" t="s">
        <v>2</v>
      </c>
      <c r="L3" s="192">
        <f>(P31-(P32+P33))/P31*100</f>
        <v>100</v>
      </c>
      <c r="M3" s="192"/>
      <c r="N3" s="32" t="s">
        <v>3</v>
      </c>
      <c r="O3" s="192">
        <f>(P31-P33)/P31*100</f>
        <v>100</v>
      </c>
      <c r="P3" s="192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9" t="s">
        <v>6</v>
      </c>
      <c r="C7" s="18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218">
        <v>0.6875</v>
      </c>
      <c r="D9" s="220">
        <v>1.9</v>
      </c>
      <c r="E9" s="220">
        <v>8.6999999999999993</v>
      </c>
      <c r="F9" s="220">
        <v>37</v>
      </c>
      <c r="G9" s="219" t="s">
        <v>192</v>
      </c>
      <c r="H9" s="220">
        <v>3.4</v>
      </c>
      <c r="I9" s="219">
        <v>84</v>
      </c>
      <c r="J9" s="221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218">
        <v>0.9375</v>
      </c>
      <c r="D10" s="220">
        <v>1</v>
      </c>
      <c r="E10" s="220">
        <v>7.6</v>
      </c>
      <c r="F10" s="220">
        <v>35</v>
      </c>
      <c r="G10" s="219" t="s">
        <v>189</v>
      </c>
      <c r="H10" s="220">
        <v>0.7</v>
      </c>
      <c r="I10" s="227"/>
      <c r="J10" s="221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17">
        <v>0.20486111111111113</v>
      </c>
      <c r="D11" s="118">
        <v>0.9</v>
      </c>
      <c r="E11" s="118">
        <v>8.3000000000000007</v>
      </c>
      <c r="F11" s="118">
        <v>35.6</v>
      </c>
      <c r="G11" s="108" t="s">
        <v>187</v>
      </c>
      <c r="H11" s="109">
        <v>2</v>
      </c>
      <c r="I11" s="119"/>
      <c r="J11" s="110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228">
        <f>(24-C9)+C11</f>
        <v>23.517361111111111</v>
      </c>
      <c r="D12" s="11">
        <f>AVERAGE(D9:D11)</f>
        <v>1.2666666666666666</v>
      </c>
      <c r="E12" s="11">
        <f>AVERAGE(E9:E11)</f>
        <v>8.1999999999999993</v>
      </c>
      <c r="F12" s="12">
        <f>AVERAGE(F9:F11)</f>
        <v>35.866666666666667</v>
      </c>
      <c r="G12" s="13"/>
      <c r="H12" s="14">
        <f>AVERAGE(H9:H11)</f>
        <v>2.0333333333333332</v>
      </c>
      <c r="I12" s="15"/>
      <c r="J12" s="16">
        <f>AVERAGE(J9:J11)</f>
        <v>0.66666666666666663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9" t="s">
        <v>25</v>
      </c>
      <c r="C14" s="18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217" t="s">
        <v>173</v>
      </c>
      <c r="D16" s="222" t="s">
        <v>176</v>
      </c>
      <c r="E16" s="219" t="s">
        <v>191</v>
      </c>
      <c r="F16" s="219" t="s">
        <v>190</v>
      </c>
      <c r="G16" s="108" t="s">
        <v>195</v>
      </c>
      <c r="H16" s="108" t="s">
        <v>196</v>
      </c>
      <c r="I16" s="108" t="s">
        <v>197</v>
      </c>
      <c r="J16" s="108" t="s">
        <v>200</v>
      </c>
      <c r="K16" s="93"/>
      <c r="L16" s="93"/>
      <c r="M16" s="93"/>
      <c r="N16" s="93"/>
      <c r="O16" s="93"/>
      <c r="P16" s="108" t="s">
        <v>175</v>
      </c>
    </row>
    <row r="17" spans="1:16" s="75" customFormat="1" ht="14.1" customHeight="1" x14ac:dyDescent="0.25">
      <c r="A17" s="31"/>
      <c r="B17" s="21" t="s">
        <v>41</v>
      </c>
      <c r="C17" s="218">
        <v>0.6875</v>
      </c>
      <c r="D17" s="218">
        <v>0.68958333333333333</v>
      </c>
      <c r="E17" s="218">
        <v>0.71111111111111114</v>
      </c>
      <c r="F17" s="218">
        <v>0.72916666666666663</v>
      </c>
      <c r="G17" s="107">
        <v>0.9916666666666667</v>
      </c>
      <c r="H17" s="107">
        <v>6.458333333333334E-2</v>
      </c>
      <c r="I17" s="107">
        <v>0.16527777777777777</v>
      </c>
      <c r="J17" s="107">
        <v>0.18611111111111112</v>
      </c>
      <c r="K17" s="92"/>
      <c r="L17" s="92"/>
      <c r="M17" s="92"/>
      <c r="N17" s="92"/>
      <c r="O17" s="92"/>
      <c r="P17" s="107">
        <v>0.20138888888888887</v>
      </c>
    </row>
    <row r="18" spans="1:16" s="75" customFormat="1" ht="14.1" customHeight="1" x14ac:dyDescent="0.25">
      <c r="A18" s="31"/>
      <c r="B18" s="21" t="s">
        <v>42</v>
      </c>
      <c r="C18" s="219">
        <v>45203</v>
      </c>
      <c r="D18" s="219">
        <f>C18+1</f>
        <v>45204</v>
      </c>
      <c r="E18" s="219">
        <f>D19+1</f>
        <v>45215</v>
      </c>
      <c r="F18" s="219">
        <f>E19+1</f>
        <v>45227</v>
      </c>
      <c r="G18" s="108">
        <v>45400</v>
      </c>
      <c r="H18" s="108">
        <f>G19+1</f>
        <v>45449</v>
      </c>
      <c r="I18" s="108">
        <f>H19+1</f>
        <v>45512</v>
      </c>
      <c r="J18" s="108">
        <v>45524</v>
      </c>
      <c r="K18" s="93"/>
      <c r="L18" s="93"/>
      <c r="M18" s="92"/>
      <c r="N18" s="92"/>
      <c r="O18" s="92"/>
      <c r="P18" s="108">
        <f>MAX(C18:O19)+1</f>
        <v>45535</v>
      </c>
    </row>
    <row r="19" spans="1:16" s="75" customFormat="1" ht="14.1" customHeight="1" thickBot="1" x14ac:dyDescent="0.3">
      <c r="A19" s="31"/>
      <c r="B19" s="9" t="s">
        <v>43</v>
      </c>
      <c r="C19" s="80"/>
      <c r="D19" s="219">
        <v>45214</v>
      </c>
      <c r="E19" s="226">
        <v>45226</v>
      </c>
      <c r="F19" s="120">
        <v>45399</v>
      </c>
      <c r="G19" s="120">
        <v>45448</v>
      </c>
      <c r="H19" s="120">
        <v>45511</v>
      </c>
      <c r="I19" s="120">
        <v>45523</v>
      </c>
      <c r="J19" s="120">
        <v>45534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0">IF(ISNUMBER(D18),D19-D18+1,"")</f>
        <v>11</v>
      </c>
      <c r="E20" s="85">
        <f t="shared" si="0"/>
        <v>12</v>
      </c>
      <c r="F20" s="85">
        <f t="shared" si="0"/>
        <v>173</v>
      </c>
      <c r="G20" s="85">
        <f t="shared" si="0"/>
        <v>49</v>
      </c>
      <c r="H20" s="85">
        <f t="shared" si="0"/>
        <v>63</v>
      </c>
      <c r="I20" s="85">
        <f t="shared" si="0"/>
        <v>12</v>
      </c>
      <c r="J20" s="85">
        <f t="shared" si="0"/>
        <v>11</v>
      </c>
      <c r="K20" s="85" t="str">
        <f t="shared" si="0"/>
        <v/>
      </c>
      <c r="L20" s="85" t="str">
        <f t="shared" si="0"/>
        <v/>
      </c>
      <c r="M20" s="85" t="str">
        <f t="shared" ref="M20:O20" si="1">IF(ISNUMBER(M18),M19-M18+1,"")</f>
        <v/>
      </c>
      <c r="N20" s="85" t="str">
        <f t="shared" si="1"/>
        <v/>
      </c>
      <c r="O20" s="85" t="str">
        <f t="shared" si="1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5" t="s">
        <v>45</v>
      </c>
      <c r="C22" s="21" t="s">
        <v>21</v>
      </c>
      <c r="D22" s="21" t="s">
        <v>23</v>
      </c>
      <c r="E22" s="21" t="s">
        <v>46</v>
      </c>
      <c r="F22" s="196" t="s">
        <v>47</v>
      </c>
      <c r="G22" s="196"/>
      <c r="H22" s="196"/>
      <c r="I22" s="196"/>
      <c r="J22" s="21" t="s">
        <v>21</v>
      </c>
      <c r="K22" s="21" t="s">
        <v>23</v>
      </c>
      <c r="L22" s="21" t="s">
        <v>46</v>
      </c>
      <c r="M22" s="196" t="s">
        <v>47</v>
      </c>
      <c r="N22" s="196"/>
      <c r="O22" s="196"/>
      <c r="P22" s="196"/>
    </row>
    <row r="23" spans="1:16" ht="13.5" customHeight="1" x14ac:dyDescent="0.25">
      <c r="B23" s="195"/>
      <c r="C23" s="223">
        <v>45209</v>
      </c>
      <c r="D23" s="223">
        <f>C23+2</f>
        <v>45211</v>
      </c>
      <c r="E23" s="217" t="s">
        <v>179</v>
      </c>
      <c r="F23" s="224" t="s">
        <v>193</v>
      </c>
      <c r="G23" s="224"/>
      <c r="H23" s="224"/>
      <c r="I23" s="224"/>
      <c r="J23" s="111">
        <v>45524</v>
      </c>
      <c r="K23" s="111">
        <f>J23+2</f>
        <v>45526</v>
      </c>
      <c r="L23" s="108" t="s">
        <v>180</v>
      </c>
      <c r="M23" s="194" t="s">
        <v>198</v>
      </c>
      <c r="N23" s="194"/>
      <c r="O23" s="194"/>
      <c r="P23" s="194"/>
    </row>
    <row r="24" spans="1:16" ht="13.5" customHeight="1" x14ac:dyDescent="0.25">
      <c r="B24" s="195"/>
      <c r="C24" s="225"/>
      <c r="D24" s="225"/>
      <c r="E24" s="219" t="s">
        <v>174</v>
      </c>
      <c r="F24" s="224" t="s">
        <v>181</v>
      </c>
      <c r="G24" s="224"/>
      <c r="H24" s="224"/>
      <c r="I24" s="224"/>
      <c r="J24" s="111"/>
      <c r="K24" s="111"/>
      <c r="L24" s="108" t="s">
        <v>177</v>
      </c>
      <c r="M24" s="194" t="s">
        <v>181</v>
      </c>
      <c r="N24" s="194"/>
      <c r="O24" s="194"/>
      <c r="P24" s="194"/>
    </row>
    <row r="25" spans="1:16" ht="13.5" customHeight="1" x14ac:dyDescent="0.25">
      <c r="B25" s="195"/>
      <c r="C25" s="225">
        <f>D23+1</f>
        <v>45212</v>
      </c>
      <c r="D25" s="225">
        <f>C25+2</f>
        <v>45214</v>
      </c>
      <c r="E25" s="219" t="s">
        <v>177</v>
      </c>
      <c r="F25" s="224" t="s">
        <v>194</v>
      </c>
      <c r="G25" s="224"/>
      <c r="H25" s="224"/>
      <c r="I25" s="224"/>
      <c r="J25" s="111">
        <f>K23+1</f>
        <v>45527</v>
      </c>
      <c r="K25" s="111">
        <f>J25+2</f>
        <v>45529</v>
      </c>
      <c r="L25" s="108" t="s">
        <v>174</v>
      </c>
      <c r="M25" s="194" t="s">
        <v>199</v>
      </c>
      <c r="N25" s="194"/>
      <c r="O25" s="194"/>
      <c r="P25" s="194"/>
    </row>
    <row r="26" spans="1:16" ht="13.5" customHeight="1" x14ac:dyDescent="0.25">
      <c r="B26" s="195"/>
      <c r="C26" s="225"/>
      <c r="D26" s="225"/>
      <c r="E26" s="219" t="s">
        <v>48</v>
      </c>
      <c r="F26" s="224" t="s">
        <v>181</v>
      </c>
      <c r="G26" s="224"/>
      <c r="H26" s="224"/>
      <c r="I26" s="224"/>
      <c r="J26" s="111"/>
      <c r="K26" s="111"/>
      <c r="L26" s="108" t="s">
        <v>178</v>
      </c>
      <c r="M26" s="194" t="s">
        <v>181</v>
      </c>
      <c r="N26" s="194"/>
      <c r="O26" s="194"/>
      <c r="P26" s="194"/>
    </row>
    <row r="27" spans="1:16" ht="13.5" customHeight="1" x14ac:dyDescent="0.25">
      <c r="B27" s="1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</row>
    <row r="28" spans="1:16" ht="14.1" customHeight="1" thickBot="1" x14ac:dyDescent="0.3">
      <c r="B28" s="189" t="s">
        <v>49</v>
      </c>
      <c r="C28" s="189"/>
      <c r="D28" s="18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215">
        <v>0.27013888888888887</v>
      </c>
      <c r="D30" s="216">
        <v>0.10069444444444443</v>
      </c>
      <c r="E30" s="216">
        <v>6.25E-2</v>
      </c>
      <c r="F30" s="124"/>
      <c r="G30" s="124"/>
      <c r="H30" s="124"/>
      <c r="I30" s="124"/>
      <c r="J30" s="124"/>
      <c r="K30" s="125"/>
      <c r="L30" s="124"/>
      <c r="M30" s="124"/>
      <c r="N30" s="124"/>
      <c r="O30" s="124"/>
      <c r="P30" s="103">
        <f>SUM(C30:J30,L30:N30)</f>
        <v>0.43333333333333329</v>
      </c>
    </row>
    <row r="31" spans="1:16" ht="14.1" customHeight="1" x14ac:dyDescent="0.25">
      <c r="B31" s="22" t="s">
        <v>168</v>
      </c>
      <c r="C31" s="115">
        <v>0.26250000000000001</v>
      </c>
      <c r="D31" s="116">
        <v>0.10069444444444443</v>
      </c>
      <c r="E31" s="116">
        <v>7.2916666666666671E-2</v>
      </c>
      <c r="F31" s="98"/>
      <c r="G31" s="98"/>
      <c r="H31" s="98"/>
      <c r="I31" s="98"/>
      <c r="J31" s="98"/>
      <c r="K31" s="116">
        <v>1.9444444444444445E-2</v>
      </c>
      <c r="L31" s="98"/>
      <c r="M31" s="98"/>
      <c r="N31" s="98"/>
      <c r="O31" s="121"/>
      <c r="P31" s="103">
        <f>SUM(C31:N31)</f>
        <v>0.45555555555555555</v>
      </c>
    </row>
    <row r="32" spans="1:16" ht="14.1" customHeight="1" x14ac:dyDescent="0.25">
      <c r="B32" s="22" t="s">
        <v>64</v>
      </c>
      <c r="C32" s="122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123"/>
      <c r="P32" s="103">
        <f>SUM(C32:N32)</f>
        <v>0</v>
      </c>
    </row>
    <row r="33" spans="2:16" ht="14.1" customHeight="1" thickBot="1" x14ac:dyDescent="0.3">
      <c r="B33" s="22" t="s">
        <v>65</v>
      </c>
      <c r="C33" s="100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104">
        <f>SUM(C33:N33)</f>
        <v>0</v>
      </c>
    </row>
    <row r="34" spans="2:16" ht="14.1" customHeight="1" x14ac:dyDescent="0.25">
      <c r="B34" s="69" t="s">
        <v>166</v>
      </c>
      <c r="C34" s="95">
        <f>C31-C32-C33</f>
        <v>0.26250000000000001</v>
      </c>
      <c r="D34" s="95">
        <f t="shared" ref="D34:P34" si="2">D31-D32-D33</f>
        <v>0.10069444444444443</v>
      </c>
      <c r="E34" s="95">
        <f t="shared" si="2"/>
        <v>7.2916666666666671E-2</v>
      </c>
      <c r="F34" s="95">
        <f t="shared" si="2"/>
        <v>0</v>
      </c>
      <c r="G34" s="95">
        <f t="shared" si="2"/>
        <v>0</v>
      </c>
      <c r="H34" s="95">
        <f t="shared" si="2"/>
        <v>0</v>
      </c>
      <c r="I34" s="95">
        <f t="shared" si="2"/>
        <v>0</v>
      </c>
      <c r="J34" s="95">
        <f t="shared" si="2"/>
        <v>0</v>
      </c>
      <c r="K34" s="95">
        <f t="shared" si="2"/>
        <v>1.9444444444444445E-2</v>
      </c>
      <c r="L34" s="95">
        <f t="shared" si="2"/>
        <v>0</v>
      </c>
      <c r="M34" s="95">
        <f t="shared" si="2"/>
        <v>0</v>
      </c>
      <c r="N34" s="95">
        <f t="shared" si="2"/>
        <v>0</v>
      </c>
      <c r="O34" s="96"/>
      <c r="P34" s="97">
        <f t="shared" si="2"/>
        <v>0.45555555555555555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4" t="s">
        <v>66</v>
      </c>
      <c r="C36" s="188"/>
      <c r="D36" s="188"/>
      <c r="E36" s="188"/>
      <c r="F36" s="188"/>
      <c r="G36" s="188"/>
      <c r="H36" s="188"/>
      <c r="I36" s="187"/>
      <c r="J36" s="182"/>
      <c r="K36" s="188"/>
      <c r="L36" s="188"/>
      <c r="M36" s="182"/>
      <c r="N36" s="182"/>
      <c r="O36" s="182"/>
      <c r="P36" s="182"/>
    </row>
    <row r="37" spans="2:16" ht="18" customHeight="1" x14ac:dyDescent="0.25">
      <c r="B37" s="185"/>
      <c r="C37" s="197"/>
      <c r="D37" s="197"/>
      <c r="E37" s="182"/>
      <c r="F37" s="182"/>
      <c r="G37" s="187"/>
      <c r="H37" s="182"/>
      <c r="I37" s="183"/>
      <c r="J37" s="182"/>
      <c r="K37" s="183"/>
      <c r="L37" s="182"/>
      <c r="M37" s="182"/>
      <c r="N37" s="182"/>
      <c r="O37" s="182"/>
      <c r="P37" s="182"/>
    </row>
    <row r="38" spans="2:16" ht="18" customHeight="1" x14ac:dyDescent="0.25">
      <c r="B38" s="185"/>
      <c r="C38" s="187"/>
      <c r="D38" s="182"/>
      <c r="E38" s="182"/>
      <c r="F38" s="182"/>
      <c r="G38" s="183"/>
      <c r="H38" s="182"/>
      <c r="I38" s="183"/>
      <c r="J38" s="182"/>
      <c r="K38" s="183"/>
      <c r="L38" s="182"/>
      <c r="M38" s="182"/>
      <c r="N38" s="182"/>
      <c r="O38" s="182"/>
      <c r="P38" s="182"/>
    </row>
    <row r="39" spans="2:16" ht="18" customHeight="1" x14ac:dyDescent="0.25">
      <c r="B39" s="185"/>
      <c r="C39" s="182"/>
      <c r="D39" s="182"/>
      <c r="E39" s="182"/>
      <c r="F39" s="182"/>
      <c r="G39" s="187"/>
      <c r="H39" s="182"/>
      <c r="I39" s="183"/>
      <c r="J39" s="182"/>
      <c r="K39" s="183"/>
      <c r="L39" s="182"/>
      <c r="M39" s="182"/>
      <c r="N39" s="182"/>
      <c r="O39" s="182"/>
      <c r="P39" s="182"/>
    </row>
    <row r="40" spans="2:16" ht="18" customHeight="1" x14ac:dyDescent="0.25">
      <c r="B40" s="185"/>
      <c r="C40" s="182"/>
      <c r="D40" s="182"/>
      <c r="E40" s="182"/>
      <c r="F40" s="182"/>
      <c r="G40" s="182"/>
      <c r="H40" s="182"/>
      <c r="I40" s="182"/>
      <c r="J40" s="182"/>
      <c r="K40" s="183"/>
      <c r="L40" s="182"/>
      <c r="M40" s="182"/>
      <c r="N40" s="182"/>
      <c r="O40" s="182"/>
      <c r="P40" s="182"/>
    </row>
    <row r="41" spans="2:16" ht="18" customHeight="1" x14ac:dyDescent="0.25">
      <c r="B41" s="186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7" t="s">
        <v>67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 x14ac:dyDescent="0.25"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2"/>
    </row>
    <row r="45" spans="2:16" ht="14.1" customHeight="1" x14ac:dyDescent="0.25">
      <c r="B45" s="173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5"/>
    </row>
    <row r="46" spans="2:16" ht="14.1" customHeight="1" x14ac:dyDescent="0.25">
      <c r="B46" s="176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8"/>
    </row>
    <row r="47" spans="2:16" ht="14.1" customHeight="1" x14ac:dyDescent="0.25">
      <c r="B47" s="179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1"/>
    </row>
    <row r="48" spans="2:16" ht="14.1" customHeight="1" x14ac:dyDescent="0.25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" customHeight="1" x14ac:dyDescent="0.25">
      <c r="B49" s="151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" customHeight="1" x14ac:dyDescent="0.25">
      <c r="B50" s="151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" customHeight="1" x14ac:dyDescent="0.25">
      <c r="B51" s="151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" customHeight="1" thickBot="1" x14ac:dyDescent="0.3">
      <c r="B52" s="154"/>
      <c r="C52" s="155"/>
      <c r="D52" s="152"/>
      <c r="E52" s="152"/>
      <c r="F52" s="152"/>
      <c r="G52" s="155"/>
      <c r="H52" s="155"/>
      <c r="I52" s="155"/>
      <c r="J52" s="155"/>
      <c r="K52" s="155"/>
      <c r="L52" s="155"/>
      <c r="M52" s="155"/>
      <c r="N52" s="155"/>
      <c r="O52" s="155"/>
      <c r="P52" s="156"/>
    </row>
    <row r="53" spans="2:16" ht="14.1" customHeight="1" thickTop="1" thickBot="1" x14ac:dyDescent="0.3">
      <c r="B53" s="157" t="s">
        <v>165</v>
      </c>
      <c r="C53" s="158"/>
      <c r="D53" s="90"/>
      <c r="E53" s="90"/>
      <c r="F53" s="90"/>
      <c r="G53" s="161"/>
      <c r="H53" s="162"/>
      <c r="I53" s="162"/>
      <c r="J53" s="162"/>
      <c r="K53" s="162"/>
      <c r="L53" s="162"/>
      <c r="M53" s="162"/>
      <c r="N53" s="162"/>
      <c r="O53" s="162"/>
      <c r="P53" s="163"/>
    </row>
    <row r="54" spans="2:16" ht="14.1" customHeight="1" thickTop="1" thickBot="1" x14ac:dyDescent="0.3">
      <c r="B54" s="159" t="s">
        <v>164</v>
      </c>
      <c r="C54" s="160"/>
      <c r="D54" s="160"/>
      <c r="E54" s="160"/>
      <c r="F54" s="90">
        <v>751</v>
      </c>
      <c r="G54" s="164"/>
      <c r="H54" s="165"/>
      <c r="I54" s="165"/>
      <c r="J54" s="165"/>
      <c r="K54" s="165"/>
      <c r="L54" s="165"/>
      <c r="M54" s="165"/>
      <c r="N54" s="165"/>
      <c r="O54" s="165"/>
      <c r="P54" s="166"/>
    </row>
    <row r="55" spans="2:16" ht="13.5" customHeight="1" thickTop="1" x14ac:dyDescent="0.25"/>
    <row r="56" spans="2:16" ht="17.25" customHeight="1" x14ac:dyDescent="0.25">
      <c r="B56" s="138" t="s">
        <v>68</v>
      </c>
      <c r="C56" s="13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39" t="s">
        <v>69</v>
      </c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1"/>
      <c r="N57" s="142" t="s">
        <v>70</v>
      </c>
      <c r="O57" s="140"/>
      <c r="P57" s="143"/>
    </row>
    <row r="58" spans="2:16" ht="17.100000000000001" customHeight="1" x14ac:dyDescent="0.25">
      <c r="B58" s="144" t="s">
        <v>71</v>
      </c>
      <c r="C58" s="145"/>
      <c r="D58" s="146"/>
      <c r="E58" s="144" t="s">
        <v>72</v>
      </c>
      <c r="F58" s="145"/>
      <c r="G58" s="146"/>
      <c r="H58" s="145" t="s">
        <v>73</v>
      </c>
      <c r="I58" s="145"/>
      <c r="J58" s="145"/>
      <c r="K58" s="147" t="s">
        <v>74</v>
      </c>
      <c r="L58" s="145"/>
      <c r="M58" s="148"/>
      <c r="N58" s="149"/>
      <c r="O58" s="145"/>
      <c r="P58" s="150"/>
    </row>
    <row r="59" spans="2:16" ht="20.100000000000001" customHeight="1" x14ac:dyDescent="0.25">
      <c r="B59" s="126" t="s">
        <v>75</v>
      </c>
      <c r="C59" s="127"/>
      <c r="D59" s="29" t="b">
        <v>1</v>
      </c>
      <c r="E59" s="126" t="s">
        <v>76</v>
      </c>
      <c r="F59" s="127"/>
      <c r="G59" s="29" t="b">
        <v>1</v>
      </c>
      <c r="H59" s="134" t="s">
        <v>77</v>
      </c>
      <c r="I59" s="127"/>
      <c r="J59" s="29" t="b">
        <v>1</v>
      </c>
      <c r="K59" s="134" t="s">
        <v>78</v>
      </c>
      <c r="L59" s="127"/>
      <c r="M59" s="29" t="b">
        <v>1</v>
      </c>
      <c r="N59" s="135" t="s">
        <v>79</v>
      </c>
      <c r="O59" s="127"/>
      <c r="P59" s="29" t="b">
        <v>1</v>
      </c>
    </row>
    <row r="60" spans="2:16" ht="20.100000000000001" customHeight="1" x14ac:dyDescent="0.25">
      <c r="B60" s="126" t="s">
        <v>80</v>
      </c>
      <c r="C60" s="127"/>
      <c r="D60" s="29" t="b">
        <v>1</v>
      </c>
      <c r="E60" s="126" t="s">
        <v>81</v>
      </c>
      <c r="F60" s="127"/>
      <c r="G60" s="29" t="b">
        <v>1</v>
      </c>
      <c r="H60" s="134" t="s">
        <v>82</v>
      </c>
      <c r="I60" s="127"/>
      <c r="J60" s="29" t="b">
        <v>1</v>
      </c>
      <c r="K60" s="134" t="s">
        <v>83</v>
      </c>
      <c r="L60" s="127"/>
      <c r="M60" s="29" t="b">
        <v>1</v>
      </c>
      <c r="N60" s="135" t="s">
        <v>84</v>
      </c>
      <c r="O60" s="127"/>
      <c r="P60" s="29" t="b">
        <v>1</v>
      </c>
    </row>
    <row r="61" spans="2:16" ht="20.100000000000001" customHeight="1" x14ac:dyDescent="0.25">
      <c r="B61" s="126" t="s">
        <v>85</v>
      </c>
      <c r="C61" s="127"/>
      <c r="D61" s="29" t="b">
        <v>1</v>
      </c>
      <c r="E61" s="126" t="s">
        <v>86</v>
      </c>
      <c r="F61" s="127"/>
      <c r="G61" s="29" t="b">
        <v>1</v>
      </c>
      <c r="H61" s="134" t="s">
        <v>87</v>
      </c>
      <c r="I61" s="127"/>
      <c r="J61" s="29" t="b">
        <v>1</v>
      </c>
      <c r="K61" s="134" t="s">
        <v>88</v>
      </c>
      <c r="L61" s="127"/>
      <c r="M61" s="29" t="b">
        <v>1</v>
      </c>
      <c r="N61" s="135" t="s">
        <v>89</v>
      </c>
      <c r="O61" s="127"/>
      <c r="P61" s="29" t="b">
        <v>1</v>
      </c>
    </row>
    <row r="62" spans="2:16" ht="20.100000000000001" customHeight="1" x14ac:dyDescent="0.25">
      <c r="B62" s="134" t="s">
        <v>87</v>
      </c>
      <c r="C62" s="127"/>
      <c r="D62" s="29" t="b">
        <v>1</v>
      </c>
      <c r="E62" s="126" t="s">
        <v>90</v>
      </c>
      <c r="F62" s="127"/>
      <c r="G62" s="29" t="b">
        <v>1</v>
      </c>
      <c r="H62" s="134" t="s">
        <v>91</v>
      </c>
      <c r="I62" s="127"/>
      <c r="J62" s="29" t="b">
        <v>0</v>
      </c>
      <c r="K62" s="134" t="s">
        <v>92</v>
      </c>
      <c r="L62" s="127"/>
      <c r="M62" s="29" t="b">
        <v>1</v>
      </c>
      <c r="N62" s="135" t="s">
        <v>82</v>
      </c>
      <c r="O62" s="127"/>
      <c r="P62" s="29" t="b">
        <v>1</v>
      </c>
    </row>
    <row r="63" spans="2:16" ht="20.100000000000001" customHeight="1" x14ac:dyDescent="0.25">
      <c r="B63" s="134" t="s">
        <v>93</v>
      </c>
      <c r="C63" s="127"/>
      <c r="D63" s="29" t="b">
        <v>1</v>
      </c>
      <c r="E63" s="126" t="s">
        <v>94</v>
      </c>
      <c r="F63" s="127"/>
      <c r="G63" s="29" t="b">
        <v>1</v>
      </c>
      <c r="H63" s="34"/>
      <c r="I63" s="35"/>
      <c r="J63" s="36"/>
      <c r="K63" s="134" t="s">
        <v>95</v>
      </c>
      <c r="L63" s="127"/>
      <c r="M63" s="29" t="b">
        <v>1</v>
      </c>
      <c r="N63" s="135" t="s">
        <v>163</v>
      </c>
      <c r="O63" s="127"/>
      <c r="P63" s="29" t="b">
        <v>1</v>
      </c>
    </row>
    <row r="64" spans="2:16" ht="20.100000000000001" customHeight="1" x14ac:dyDescent="0.25">
      <c r="B64" s="134" t="s">
        <v>96</v>
      </c>
      <c r="C64" s="127"/>
      <c r="D64" s="29" t="b">
        <v>0</v>
      </c>
      <c r="E64" s="126" t="s">
        <v>97</v>
      </c>
      <c r="F64" s="127"/>
      <c r="G64" s="29" t="b">
        <v>1</v>
      </c>
      <c r="H64" s="37"/>
      <c r="I64" s="38"/>
      <c r="J64" s="39"/>
      <c r="K64" s="136" t="s">
        <v>98</v>
      </c>
      <c r="L64" s="137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26" t="s">
        <v>161</v>
      </c>
      <c r="F65" s="127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28" t="s">
        <v>104</v>
      </c>
      <c r="C69" s="128"/>
      <c r="D69" s="47"/>
      <c r="E69" s="47"/>
      <c r="F69" s="130" t="s">
        <v>105</v>
      </c>
      <c r="G69" s="132" t="s">
        <v>106</v>
      </c>
      <c r="H69" s="47"/>
      <c r="I69" s="128" t="s">
        <v>107</v>
      </c>
      <c r="J69" s="128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29"/>
      <c r="C70" s="129"/>
      <c r="D70" s="51"/>
      <c r="E70" s="52"/>
      <c r="F70" s="131"/>
      <c r="G70" s="133"/>
      <c r="H70" s="53"/>
      <c r="I70" s="129"/>
      <c r="J70" s="129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210">
        <v>-154.6</v>
      </c>
      <c r="D72" s="105">
        <v>-155.9</v>
      </c>
      <c r="E72" s="73" t="s">
        <v>117</v>
      </c>
      <c r="F72" s="210">
        <v>20.5</v>
      </c>
      <c r="G72" s="105">
        <v>19.600000000000001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210">
        <v>-132.80000000000001</v>
      </c>
      <c r="D73" s="105">
        <v>-133.69999999999999</v>
      </c>
      <c r="E73" s="74" t="s">
        <v>121</v>
      </c>
      <c r="F73" s="212">
        <v>18.3</v>
      </c>
      <c r="G73" s="112">
        <v>17.3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210">
        <v>-210.7</v>
      </c>
      <c r="D74" s="105">
        <v>-211.6</v>
      </c>
      <c r="E74" s="74" t="s">
        <v>126</v>
      </c>
      <c r="F74" s="213">
        <v>10</v>
      </c>
      <c r="G74" s="113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210">
        <v>-112.7</v>
      </c>
      <c r="D75" s="105">
        <v>-113.8</v>
      </c>
      <c r="E75" s="74" t="s">
        <v>131</v>
      </c>
      <c r="F75" s="213">
        <v>40</v>
      </c>
      <c r="G75" s="113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210">
        <v>24.1</v>
      </c>
      <c r="D76" s="105">
        <v>23.4</v>
      </c>
      <c r="E76" s="74" t="s">
        <v>136</v>
      </c>
      <c r="F76" s="213">
        <v>10</v>
      </c>
      <c r="G76" s="113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210">
        <v>28.2</v>
      </c>
      <c r="D77" s="105">
        <v>27</v>
      </c>
      <c r="E77" s="74" t="s">
        <v>141</v>
      </c>
      <c r="F77" s="213">
        <v>150</v>
      </c>
      <c r="G77" s="113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210">
        <v>20.9</v>
      </c>
      <c r="D78" s="105">
        <v>20.399999999999999</v>
      </c>
      <c r="E78" s="74" t="s">
        <v>146</v>
      </c>
      <c r="F78" s="214"/>
      <c r="G78" s="114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210">
        <v>21.7</v>
      </c>
      <c r="D79" s="105">
        <v>21.1</v>
      </c>
      <c r="E79" s="73" t="s">
        <v>151</v>
      </c>
      <c r="F79" s="210">
        <v>14.5</v>
      </c>
      <c r="G79" s="105">
        <v>8.3000000000000007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211">
        <v>3.9199999999999997E-5</v>
      </c>
      <c r="D80" s="106">
        <v>3.93E-5</v>
      </c>
      <c r="E80" s="74" t="s">
        <v>156</v>
      </c>
      <c r="F80" s="212">
        <v>29.6</v>
      </c>
      <c r="G80" s="112">
        <v>35.799999999999997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3" t="s">
        <v>160</v>
      </c>
      <c r="C84" s="193"/>
    </row>
    <row r="85" spans="2:16" ht="15" customHeight="1" x14ac:dyDescent="0.25">
      <c r="B85" s="170" t="s">
        <v>183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25">
      <c r="B86" s="173" t="s">
        <v>184</v>
      </c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25">
      <c r="B87" s="204" t="s">
        <v>188</v>
      </c>
      <c r="C87" s="205"/>
      <c r="D87" s="205"/>
      <c r="E87" s="205"/>
      <c r="F87" s="205"/>
      <c r="G87" s="205"/>
      <c r="H87" s="205"/>
      <c r="I87" s="205"/>
      <c r="J87" s="205"/>
      <c r="K87" s="205"/>
      <c r="L87" s="205"/>
      <c r="M87" s="205"/>
      <c r="N87" s="205"/>
      <c r="O87" s="205"/>
      <c r="P87" s="206"/>
    </row>
    <row r="88" spans="2:16" ht="15" customHeight="1" x14ac:dyDescent="0.25">
      <c r="B88" s="204" t="s">
        <v>185</v>
      </c>
      <c r="C88" s="205"/>
      <c r="D88" s="205"/>
      <c r="E88" s="205"/>
      <c r="F88" s="205"/>
      <c r="G88" s="205"/>
      <c r="H88" s="205"/>
      <c r="I88" s="205"/>
      <c r="J88" s="205"/>
      <c r="K88" s="205"/>
      <c r="L88" s="205"/>
      <c r="M88" s="205"/>
      <c r="N88" s="205"/>
      <c r="O88" s="205"/>
      <c r="P88" s="206"/>
    </row>
    <row r="89" spans="2:16" ht="15" customHeight="1" x14ac:dyDescent="0.25">
      <c r="B89" s="207" t="s">
        <v>186</v>
      </c>
      <c r="C89" s="208"/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9"/>
    </row>
    <row r="90" spans="2:16" ht="15" customHeight="1" x14ac:dyDescent="0.25">
      <c r="B90" s="204"/>
      <c r="C90" s="205"/>
      <c r="D90" s="205"/>
      <c r="E90" s="205"/>
      <c r="F90" s="205"/>
      <c r="G90" s="205"/>
      <c r="H90" s="205"/>
      <c r="I90" s="205"/>
      <c r="J90" s="205"/>
      <c r="K90" s="205"/>
      <c r="L90" s="205"/>
      <c r="M90" s="205"/>
      <c r="N90" s="205"/>
      <c r="O90" s="205"/>
      <c r="P90" s="206"/>
    </row>
    <row r="91" spans="2:16" ht="15" customHeight="1" x14ac:dyDescent="0.25">
      <c r="B91" s="204"/>
      <c r="C91" s="205"/>
      <c r="D91" s="205"/>
      <c r="E91" s="205"/>
      <c r="F91" s="205"/>
      <c r="G91" s="205"/>
      <c r="H91" s="205"/>
      <c r="I91" s="205"/>
      <c r="J91" s="205"/>
      <c r="K91" s="205"/>
      <c r="L91" s="205"/>
      <c r="M91" s="205"/>
      <c r="N91" s="205"/>
      <c r="O91" s="205"/>
      <c r="P91" s="206"/>
    </row>
    <row r="92" spans="2:16" ht="15" customHeight="1" x14ac:dyDescent="0.25">
      <c r="B92" s="198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200"/>
    </row>
    <row r="93" spans="2:16" ht="15" customHeight="1" x14ac:dyDescent="0.25">
      <c r="B93" s="198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200"/>
    </row>
    <row r="94" spans="2:16" ht="15" customHeight="1" x14ac:dyDescent="0.25">
      <c r="B94" s="198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200"/>
    </row>
    <row r="95" spans="2:16" ht="15" customHeight="1" x14ac:dyDescent="0.25">
      <c r="B95" s="198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200"/>
    </row>
    <row r="96" spans="2:16" ht="15" customHeight="1" x14ac:dyDescent="0.25">
      <c r="B96" s="198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200"/>
    </row>
    <row r="97" spans="2:16" ht="15" customHeight="1" x14ac:dyDescent="0.25">
      <c r="B97" s="198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200"/>
    </row>
    <row r="98" spans="2:16" ht="15" customHeight="1" x14ac:dyDescent="0.25">
      <c r="B98" s="198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200"/>
    </row>
    <row r="99" spans="2:16" ht="15" customHeight="1" x14ac:dyDescent="0.25">
      <c r="B99" s="201"/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2025-08-13T04:58:33Z</dcterms:modified>
</cp:coreProperties>
</file>