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F18" i="1" l="1"/>
  <c r="D18" i="1"/>
  <c r="C25" i="1" l="1"/>
  <c r="D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<sst xmlns="http://schemas.openxmlformats.org/spreadsheetml/2006/main" count="212" uniqueCount="198">
  <si>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</si>
  <si>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</si>
  <si>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</si>
  <si>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</si>
  <si>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</si>
  <si>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</si>
  <si>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</si>
  <si>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</si>
  <si>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</si>
  <si>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</si>
  <si>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</si>
  <si>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</si>
  <si>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</si>
  <si>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</si>
  <si>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</si>
  <si>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</si>
  <si>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</si>
  <si>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</si>
  <si>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</si>
  <si>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</si>
  <si>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</si>
  <si>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</si>
  <si>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</si>
  <si>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</si>
  <si>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</si>
  <si>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</si>
  <si>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</si>
  <si>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</si>
  <si>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</si>
  <si>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</si>
  <si>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</si>
  <si>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</si>
  <si>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</si>
  <si>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</si>
  <si>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</si>
  <si>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</si>
  <si>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</si>
  <si>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</si>
  <si>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</si>
  <si>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</si>
  <si>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</si>
  <si>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</si>
  <si>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</si>
  <si>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</si>
  <si>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</si>
  <si>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</si>
  <si>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</si>
  <si>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</si>
  <si>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</si>
  <si>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</si>
  <si>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</si>
  <si>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</si>
  <si>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</si>
  <si>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</si>
  <si>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</si>
  <si>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</si>
  <si>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</si>
  <si>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</si>
  <si>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</si>
  <si>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</si>
  <si>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</si>
  <si>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</si>
  <si>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</si>
  <si>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</si>
  <si>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</si>
  <si>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</si>
  <si>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</si>
  <si>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</si>
  <si>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</si>
  <si>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</si>
  <si>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</si>
  <si>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</si>
  <si>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</si>
  <si>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</si>
  <si>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</si>
  <si>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</si>
  <si>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</si>
  <si>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</si>
  <si>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</si>
  <si>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</si>
  <si>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</si>
  <si>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</si>
  <si>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</si>
  <si>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</si>
  <si>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</si>
  <si>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</si>
  <si>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</si>
  <si>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</si>
  <si>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</si>
  <si>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</si>
  <si>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</si>
  <si>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</si>
  <si>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</si>
  <si>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</si>
  <si>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</si>
  <si>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</si>
  <si>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</si>
  <si>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</si>
  <si>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</si>
  <si>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</si>
  <si>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</si>
  <si>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</si>
  <si>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</si>
  <si>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</si>
  <si>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</si>
  <si>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</si>
  <si>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</si>
  <si>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</si>
  <si>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</si>
  <si>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</si>
  <si>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</si>
  <si>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</si>
  <si>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</si>
  <si>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</si>
  <si>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</si>
  <si>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</si>
  <si>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</si>
  <si>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</si>
  <si>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</si>
  <si>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</si>
  <si>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</si>
  <si>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</si>
  <si>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</si>
  <si>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</si>
  <si>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</si>
  <si>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</si>
  <si>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</si>
  <si>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</si>
  <si>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</si>
  <si>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</si>
  <si>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</si>
  <si>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</si>
  <si>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</si>
  <si>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</si>
  <si>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</si>
  <si>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</si>
  <si>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</si>
  <si>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</si>
  <si>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</si>
  <si>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</si>
  <si>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</si>
  <si>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</si>
  <si>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</si>
  <si>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</si>
  <si>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</si>
  <si>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</si>
  <si>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</si>
  <si>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</si>
  <si>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</si>
  <si>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</si>
  <si>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</si>
  <si>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</si>
  <si>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</si>
  <si>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</si>
  <si>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</si>
  <si>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</si>
  <si>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</si>
  <si>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</si>
  <si>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</si>
  <si>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</si>
  <si>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</si>
  <si>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</si>
  <si>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</si>
  <si>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</si>
  <si>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</si>
  <si>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</si>
  <si>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</si>
  <si>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</si>
  <si>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</si>
  <si>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</si>
  <si>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</si>
  <si>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</si>
  <si>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</si>
  <si>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</si>
  <si>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</si>
  <si>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</si>
  <si>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</si>
  <si>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</si>
  <si>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</si>
  <si>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</si>
  <si>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</si>
  <si>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</si>
  <si>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BLG-DEEPS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</si>
  <si>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</si>
  <si>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</si>
  <si>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</si>
  <si>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</si>
  <si>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TMT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</si>
  <si>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</si>
  <si>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</si>
  <si>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</si>
  <si>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20s/33k 35s/33k 50s/30k</t>
    <phoneticPr fontId="3" type="noConversion"/>
  </si>
  <si>
    <t>20s/15k 35s/20k 50s/18k</t>
    <phoneticPr fontId="3" type="noConversion"/>
  </si>
  <si>
    <t xml:space="preserve">M_041971-041972:N 
</t>
    <phoneticPr fontId="3" type="noConversion"/>
  </si>
  <si>
    <t>1) 19:40 비로 관측대기. 대기중 돔플랫촬영(42001~42072)-00:58분 관측재개</t>
    <phoneticPr fontId="3" type="noConversion"/>
  </si>
  <si>
    <t>ALL</t>
    <phoneticPr fontId="3" type="noConversion"/>
  </si>
  <si>
    <t>KSP</t>
    <phoneticPr fontId="3" type="noConversion"/>
  </si>
  <si>
    <t>60s/4k 45s/5k 30s/4k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</si>
</sst>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24">
        <v>45867</v>
      </c>
      <c r="D3" s="125"/>
      <c r="E3" s="1"/>
      <c r="F3" s="1"/>
      <c r="G3" s="1"/>
      <c r="H3" s="1"/>
      <c r="I3" s="1"/>
      <c r="J3" s="1"/>
      <c r="K3" s="33" t="s">
        <v>2</v>
      </c>
      <c r="L3" s="126">
        <f>(P31-(P32+P33))/P31*100</f>
        <v>54.714285714285701</v>
      </c>
      <c r="M3" s="126"/>
      <c r="N3" s="33" t="s">
        <v>3</v>
      </c>
      <c r="O3" s="126">
        <f>(P31-P33)/P31*100</f>
        <v>100</v>
      </c>
      <c r="P3" s="126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3" t="s">
        <v>6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98">
        <v>0.70833333333333337</v>
      </c>
      <c r="D9" s="204">
        <v>2.7</v>
      </c>
      <c r="E9" s="204">
        <v>8.9</v>
      </c>
      <c r="F9" s="204">
        <v>72</v>
      </c>
      <c r="G9" s="199" t="s">
        <v>190</v>
      </c>
      <c r="H9" s="204">
        <v>8.3000000000000007</v>
      </c>
      <c r="I9" s="199">
        <v>27</v>
      </c>
      <c r="J9" s="205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98">
        <v>0.9375</v>
      </c>
      <c r="D10" s="204"/>
      <c r="E10" s="204">
        <v>7</v>
      </c>
      <c r="F10" s="204">
        <v>84</v>
      </c>
      <c r="G10" s="199" t="s">
        <v>188</v>
      </c>
      <c r="H10" s="204">
        <v>6.1</v>
      </c>
      <c r="I10" s="210"/>
      <c r="J10" s="205">
        <f>IF(L10, 1, 0) + IF(M10, 2, 0) + IF(N10, 4, 0) + IF(O10, 8, 0) + IF(P10, 16, 0)</f>
        <v>25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214">
        <v>0.20833333333333334</v>
      </c>
      <c r="D11" s="215"/>
      <c r="E11" s="215">
        <v>6</v>
      </c>
      <c r="F11" s="215">
        <v>67</v>
      </c>
      <c r="G11" s="199" t="s">
        <v>189</v>
      </c>
      <c r="H11" s="204">
        <v>13</v>
      </c>
      <c r="I11" s="216"/>
      <c r="J11" s="205">
        <f>IF(L11, 1, 0) + IF(M11, 2, 0) + IF(N11, 4, 0) + IF(O11, 8, 0) + IF(P11, 16, 0)</f>
        <v>2</v>
      </c>
      <c r="K11" s="79" t="b">
        <v>1</v>
      </c>
      <c r="L11" s="79" t="b">
        <v>0</v>
      </c>
      <c r="M11" s="79" t="b">
        <v>1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</v>
      </c>
      <c r="D12" s="12">
        <f>AVERAGE(D9:D11)</f>
        <v>2.7</v>
      </c>
      <c r="E12" s="12">
        <f>AVERAGE(E9:E11)</f>
        <v>7.3</v>
      </c>
      <c r="F12" s="13">
        <f>AVERAGE(F9:F11)</f>
        <v>74.333333333333329</v>
      </c>
      <c r="G12" s="14"/>
      <c r="H12" s="15">
        <f>AVERAGE(H9:H11)</f>
        <v>9.1333333333333329</v>
      </c>
      <c r="I12" s="16"/>
      <c r="J12" s="17">
        <f>AVERAGE(J9:J11)</f>
        <v>12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3" t="s">
        <v>25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97" t="s">
        <v>173</v>
      </c>
      <c r="D16" s="203" t="s">
        <v>176</v>
      </c>
      <c r="E16" s="199" t="s">
        <v>182</v>
      </c>
      <c r="F16" s="199" t="s">
        <v>183</v>
      </c>
      <c r="G16" s="199" t="s">
        <v>196</v>
      </c>
      <c r="H16" s="199" t="s">
        <v>187</v>
      </c>
      <c r="I16" s="199" t="s">
        <v>195</v>
      </c>
      <c r="J16" s="94"/>
      <c r="K16" s="94"/>
      <c r="L16" s="94"/>
      <c r="M16" s="94"/>
      <c r="N16" s="94"/>
      <c r="O16" s="94"/>
      <c r="P16" s="199" t="s">
        <v>175</v>
      </c>
    </row>
    <row r="17" spans="1:16" s="76" customFormat="1" ht="14.1" customHeight="1" x14ac:dyDescent="0.25">
      <c r="A17" s="32"/>
      <c r="B17" s="22" t="s">
        <v>41</v>
      </c>
      <c r="C17" s="198">
        <v>0.66805555555555562</v>
      </c>
      <c r="D17" s="198">
        <v>0.67013888888888884</v>
      </c>
      <c r="E17" s="198">
        <v>0.70624999999999993</v>
      </c>
      <c r="F17" s="198">
        <v>0.72569444444444453</v>
      </c>
      <c r="G17" s="198">
        <v>4.027777777777778E-2</v>
      </c>
      <c r="H17" s="198">
        <v>0.17222222222222225</v>
      </c>
      <c r="I17" s="198">
        <v>0.19305555555555554</v>
      </c>
      <c r="J17" s="93"/>
      <c r="K17" s="93"/>
      <c r="L17" s="93"/>
      <c r="M17" s="93"/>
      <c r="N17" s="93"/>
      <c r="O17" s="93"/>
      <c r="P17" s="198">
        <v>0.20277777777777781</v>
      </c>
    </row>
    <row r="18" spans="1:16" s="76" customFormat="1" ht="14.1" customHeight="1" x14ac:dyDescent="0.25">
      <c r="A18" s="32"/>
      <c r="B18" s="22" t="s">
        <v>42</v>
      </c>
      <c r="C18" s="199">
        <v>41918</v>
      </c>
      <c r="D18" s="199">
        <f>C18+1</f>
        <v>41919</v>
      </c>
      <c r="E18" s="199">
        <f>D19+1</f>
        <v>41930</v>
      </c>
      <c r="F18" s="199">
        <f>E19+1</f>
        <v>41942</v>
      </c>
      <c r="G18" s="199">
        <v>42073</v>
      </c>
      <c r="H18" s="199">
        <v>42151</v>
      </c>
      <c r="I18" s="199">
        <v>42152</v>
      </c>
      <c r="J18" s="94"/>
      <c r="K18" s="94"/>
      <c r="L18" s="94"/>
      <c r="M18" s="93"/>
      <c r="N18" s="93"/>
      <c r="O18" s="93"/>
      <c r="P18" s="199">
        <f>MAX(C18:O19)+1</f>
        <v>42160</v>
      </c>
    </row>
    <row r="19" spans="1:16" s="76" customFormat="1" ht="14.1" customHeight="1" thickBot="1" x14ac:dyDescent="0.3">
      <c r="A19" s="32"/>
      <c r="B19" s="9" t="s">
        <v>43</v>
      </c>
      <c r="C19" s="81"/>
      <c r="D19" s="199">
        <v>41929</v>
      </c>
      <c r="E19" s="209">
        <f>E18+11</f>
        <v>41941</v>
      </c>
      <c r="F19" s="209">
        <v>42072</v>
      </c>
      <c r="G19" s="209">
        <v>42150</v>
      </c>
      <c r="H19" s="209">
        <v>42151</v>
      </c>
      <c r="I19" s="209">
        <v>42159</v>
      </c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11</v>
      </c>
      <c r="E20" s="86">
        <f>IF(ISNUMBER(E18),E19-E18+1,"")</f>
        <v>12</v>
      </c>
      <c r="F20" s="86">
        <f t="shared" ref="F20:O20" si="0">IF(ISNUMBER(F18),F19-F18+1,"")</f>
        <v>131</v>
      </c>
      <c r="G20" s="86">
        <f>IF(ISNUMBER(G18),G19-G18+1,"")</f>
        <v>78</v>
      </c>
      <c r="H20" s="86">
        <f>IF(ISNUMBER(H18),H19-H18+1,"")</f>
        <v>1</v>
      </c>
      <c r="I20" s="86">
        <f>IF(ISNUMBER(I18),I19-I18+1,"")</f>
        <v>8</v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4" t="s">
        <v>45</v>
      </c>
      <c r="C22" s="22" t="s">
        <v>21</v>
      </c>
      <c r="D22" s="22" t="s">
        <v>23</v>
      </c>
      <c r="E22" s="22" t="s">
        <v>46</v>
      </c>
      <c r="F22" s="135" t="s">
        <v>47</v>
      </c>
      <c r="G22" s="135"/>
      <c r="H22" s="135"/>
      <c r="I22" s="135"/>
      <c r="J22" s="22" t="s">
        <v>21</v>
      </c>
      <c r="K22" s="22" t="s">
        <v>23</v>
      </c>
      <c r="L22" s="22" t="s">
        <v>46</v>
      </c>
      <c r="M22" s="135" t="s">
        <v>47</v>
      </c>
      <c r="N22" s="135"/>
      <c r="O22" s="135"/>
      <c r="P22" s="135"/>
    </row>
    <row r="23" spans="1:16" ht="13.5" customHeight="1" x14ac:dyDescent="0.25">
      <c r="B23" s="134"/>
      <c r="C23" s="206">
        <v>41924</v>
      </c>
      <c r="D23" s="206">
        <v>41926</v>
      </c>
      <c r="E23" s="197" t="s">
        <v>179</v>
      </c>
      <c r="F23" s="207" t="s">
        <v>191</v>
      </c>
      <c r="G23" s="207"/>
      <c r="H23" s="207"/>
      <c r="I23" s="207"/>
      <c r="J23" s="208">
        <v>42152</v>
      </c>
      <c r="K23" s="208">
        <v>42154</v>
      </c>
      <c r="L23" s="199" t="s">
        <v>180</v>
      </c>
      <c r="M23" s="207" t="s">
        <v>197</v>
      </c>
      <c r="N23" s="207"/>
      <c r="O23" s="207"/>
      <c r="P23" s="207"/>
    </row>
    <row r="24" spans="1:16" ht="13.5" customHeight="1" x14ac:dyDescent="0.25">
      <c r="B24" s="134"/>
      <c r="C24" s="208"/>
      <c r="D24" s="208"/>
      <c r="E24" s="199" t="s">
        <v>174</v>
      </c>
      <c r="F24" s="207" t="s">
        <v>185</v>
      </c>
      <c r="G24" s="207"/>
      <c r="H24" s="207"/>
      <c r="I24" s="207"/>
      <c r="J24" s="208"/>
      <c r="K24" s="208"/>
      <c r="L24" s="199" t="s">
        <v>177</v>
      </c>
      <c r="M24" s="207" t="s">
        <v>181</v>
      </c>
      <c r="N24" s="207"/>
      <c r="O24" s="207"/>
      <c r="P24" s="207"/>
    </row>
    <row r="25" spans="1:16" ht="13.5" customHeight="1" x14ac:dyDescent="0.25">
      <c r="B25" s="134"/>
      <c r="C25" s="208">
        <f>D23+1</f>
        <v>41927</v>
      </c>
      <c r="D25" s="208">
        <f>C25+2</f>
        <v>41929</v>
      </c>
      <c r="E25" s="199" t="s">
        <v>177</v>
      </c>
      <c r="F25" s="207" t="s">
        <v>192</v>
      </c>
      <c r="G25" s="207"/>
      <c r="H25" s="207"/>
      <c r="I25" s="207"/>
      <c r="J25" s="208"/>
      <c r="K25" s="208"/>
      <c r="L25" s="199" t="s">
        <v>174</v>
      </c>
      <c r="M25" s="207" t="s">
        <v>181</v>
      </c>
      <c r="N25" s="207"/>
      <c r="O25" s="207"/>
      <c r="P25" s="207"/>
    </row>
    <row r="26" spans="1:16" ht="13.5" customHeight="1" x14ac:dyDescent="0.25">
      <c r="B26" s="134"/>
      <c r="C26" s="208"/>
      <c r="D26" s="208"/>
      <c r="E26" s="199" t="s">
        <v>48</v>
      </c>
      <c r="F26" s="207" t="s">
        <v>184</v>
      </c>
      <c r="G26" s="207"/>
      <c r="H26" s="207"/>
      <c r="I26" s="207"/>
      <c r="J26" s="208"/>
      <c r="K26" s="208"/>
      <c r="L26" s="199" t="s">
        <v>178</v>
      </c>
      <c r="M26" s="207" t="s">
        <v>181</v>
      </c>
      <c r="N26" s="207"/>
      <c r="O26" s="207"/>
      <c r="P26" s="207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1">
        <v>0.31388888888888888</v>
      </c>
      <c r="D30" s="109">
        <v>0.13194444444444445</v>
      </c>
      <c r="E30" s="108"/>
      <c r="F30" s="112"/>
      <c r="G30" s="108"/>
      <c r="H30" s="108"/>
      <c r="I30" s="108"/>
      <c r="J30" s="108"/>
      <c r="K30" s="110"/>
      <c r="L30" s="109"/>
      <c r="M30" s="108"/>
      <c r="N30" s="108"/>
      <c r="O30" s="108"/>
      <c r="P30" s="106">
        <f>SUM(C30:J30,L30:N30)</f>
        <v>0.4458333333333333</v>
      </c>
    </row>
    <row r="31" spans="1:16" ht="14.1" customHeight="1" x14ac:dyDescent="0.25">
      <c r="B31" s="23" t="s">
        <v>168</v>
      </c>
      <c r="C31" s="211">
        <v>0.31388888888888888</v>
      </c>
      <c r="D31" s="213">
        <v>0.13194444444444445</v>
      </c>
      <c r="E31" s="99"/>
      <c r="F31" s="99"/>
      <c r="G31" s="213">
        <v>1.9444444444444445E-2</v>
      </c>
      <c r="H31" s="213"/>
      <c r="I31" s="213"/>
      <c r="J31" s="213"/>
      <c r="K31" s="213">
        <v>2.0833333333333332E-2</v>
      </c>
      <c r="L31" s="99"/>
      <c r="M31" s="99"/>
      <c r="N31" s="99"/>
      <c r="O31" s="100"/>
      <c r="P31" s="106">
        <f>SUM(C31:N31)</f>
        <v>0.48611111111111105</v>
      </c>
    </row>
    <row r="32" spans="1:16" ht="14.1" customHeight="1" x14ac:dyDescent="0.25">
      <c r="B32" s="23" t="s">
        <v>64</v>
      </c>
      <c r="C32" s="212">
        <v>0.22013888888888888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0.22013888888888888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9.375E-2</v>
      </c>
      <c r="D34" s="96">
        <f t="shared" ref="D34:P34" si="1">D31-D32-D33</f>
        <v>0.13194444444444445</v>
      </c>
      <c r="E34" s="96">
        <f t="shared" si="1"/>
        <v>0</v>
      </c>
      <c r="F34" s="96">
        <f t="shared" si="1"/>
        <v>0</v>
      </c>
      <c r="G34" s="96">
        <f t="shared" si="1"/>
        <v>1.9444444444444445E-2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2.0833333333333332E-2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0.26597222222222217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54" t="s">
        <v>66</v>
      </c>
      <c r="C36" s="136" t="s">
        <v>193</v>
      </c>
      <c r="D36" s="136"/>
      <c r="E36" s="137"/>
      <c r="F36" s="137"/>
      <c r="G36" s="137"/>
      <c r="H36" s="137"/>
      <c r="I36" s="136"/>
      <c r="J36" s="136"/>
      <c r="K36" s="140"/>
      <c r="L36" s="140"/>
      <c r="M36" s="136"/>
      <c r="N36" s="136"/>
      <c r="O36" s="136"/>
      <c r="P36" s="136"/>
    </row>
    <row r="37" spans="2:16" ht="18" customHeight="1" x14ac:dyDescent="0.25">
      <c r="B37" s="155"/>
      <c r="C37" s="137"/>
      <c r="D37" s="137"/>
      <c r="E37" s="136"/>
      <c r="F37" s="136"/>
      <c r="G37" s="138"/>
      <c r="H37" s="136"/>
      <c r="I37" s="139"/>
      <c r="J37" s="136"/>
      <c r="K37" s="139"/>
      <c r="L37" s="136"/>
      <c r="M37" s="136"/>
      <c r="N37" s="136"/>
      <c r="O37" s="136"/>
      <c r="P37" s="136"/>
    </row>
    <row r="38" spans="2:16" ht="18" customHeight="1" x14ac:dyDescent="0.25">
      <c r="B38" s="155"/>
      <c r="C38" s="138"/>
      <c r="D38" s="136"/>
      <c r="E38" s="136"/>
      <c r="F38" s="136"/>
      <c r="G38" s="139"/>
      <c r="H38" s="136"/>
      <c r="I38" s="139"/>
      <c r="J38" s="136"/>
      <c r="K38" s="139"/>
      <c r="L38" s="136"/>
      <c r="M38" s="136"/>
      <c r="N38" s="136"/>
      <c r="O38" s="136"/>
      <c r="P38" s="136"/>
    </row>
    <row r="39" spans="2:16" ht="18" customHeight="1" x14ac:dyDescent="0.25">
      <c r="B39" s="155"/>
      <c r="C39" s="136"/>
      <c r="D39" s="136"/>
      <c r="E39" s="136"/>
      <c r="F39" s="136"/>
      <c r="G39" s="138"/>
      <c r="H39" s="136"/>
      <c r="I39" s="139"/>
      <c r="J39" s="136"/>
      <c r="K39" s="139"/>
      <c r="L39" s="136"/>
      <c r="M39" s="136"/>
      <c r="N39" s="136"/>
      <c r="O39" s="136"/>
      <c r="P39" s="136"/>
    </row>
    <row r="40" spans="2:16" ht="18" customHeight="1" x14ac:dyDescent="0.25">
      <c r="B40" s="155"/>
      <c r="C40" s="136"/>
      <c r="D40" s="136"/>
      <c r="E40" s="136"/>
      <c r="F40" s="136"/>
      <c r="G40" s="136"/>
      <c r="H40" s="136"/>
      <c r="I40" s="136"/>
      <c r="J40" s="136"/>
      <c r="K40" s="139"/>
      <c r="L40" s="136"/>
      <c r="M40" s="136"/>
      <c r="N40" s="136"/>
      <c r="O40" s="136"/>
      <c r="P40" s="136"/>
    </row>
    <row r="41" spans="2:16" ht="18" customHeight="1" x14ac:dyDescent="0.25">
      <c r="B41" s="15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1" t="s">
        <v>67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25">
      <c r="B44" s="144" t="s">
        <v>194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6"/>
    </row>
    <row r="45" spans="2:16" ht="14.1" customHeight="1" x14ac:dyDescent="0.25">
      <c r="B45" s="131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" customHeight="1" x14ac:dyDescent="0.25">
      <c r="B46" s="149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3"/>
    </row>
    <row r="47" spans="2:16" ht="14.1" customHeight="1" x14ac:dyDescent="0.25">
      <c r="B47" s="150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" customHeight="1" x14ac:dyDescent="0.2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" customHeight="1" x14ac:dyDescent="0.2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" customHeight="1" x14ac:dyDescent="0.2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" customHeight="1" x14ac:dyDescent="0.2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" customHeight="1" thickBot="1" x14ac:dyDescent="0.3">
      <c r="B52" s="170"/>
      <c r="C52" s="171"/>
      <c r="D52" s="152"/>
      <c r="E52" s="152"/>
      <c r="F52" s="152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165</v>
      </c>
      <c r="C53" s="174"/>
      <c r="D53" s="91"/>
      <c r="E53" s="91"/>
      <c r="F53" s="91"/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164</v>
      </c>
      <c r="C54" s="176"/>
      <c r="D54" s="176"/>
      <c r="E54" s="176"/>
      <c r="F54" s="91">
        <v>1037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7" t="s">
        <v>68</v>
      </c>
      <c r="C56" s="15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00000000000001" customHeight="1" x14ac:dyDescent="0.2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00000000000001" customHeight="1" x14ac:dyDescent="0.25">
      <c r="B59" s="183" t="s">
        <v>75</v>
      </c>
      <c r="C59" s="184"/>
      <c r="D59" s="30" t="b">
        <v>1</v>
      </c>
      <c r="E59" s="183" t="s">
        <v>76</v>
      </c>
      <c r="F59" s="184"/>
      <c r="G59" s="30" t="b">
        <v>1</v>
      </c>
      <c r="H59" s="185" t="s">
        <v>77</v>
      </c>
      <c r="I59" s="184"/>
      <c r="J59" s="30" t="b">
        <v>1</v>
      </c>
      <c r="K59" s="185" t="s">
        <v>78</v>
      </c>
      <c r="L59" s="184"/>
      <c r="M59" s="30" t="b">
        <v>1</v>
      </c>
      <c r="N59" s="186" t="s">
        <v>79</v>
      </c>
      <c r="O59" s="184"/>
      <c r="P59" s="30" t="b">
        <v>1</v>
      </c>
    </row>
    <row r="60" spans="2:16" ht="20.100000000000001" customHeight="1" x14ac:dyDescent="0.25">
      <c r="B60" s="183" t="s">
        <v>80</v>
      </c>
      <c r="C60" s="184"/>
      <c r="D60" s="30" t="b">
        <v>1</v>
      </c>
      <c r="E60" s="183" t="s">
        <v>81</v>
      </c>
      <c r="F60" s="184"/>
      <c r="G60" s="30" t="b">
        <v>1</v>
      </c>
      <c r="H60" s="185" t="s">
        <v>82</v>
      </c>
      <c r="I60" s="184"/>
      <c r="J60" s="30" t="b">
        <v>1</v>
      </c>
      <c r="K60" s="185" t="s">
        <v>83</v>
      </c>
      <c r="L60" s="184"/>
      <c r="M60" s="30" t="b">
        <v>1</v>
      </c>
      <c r="N60" s="186" t="s">
        <v>84</v>
      </c>
      <c r="O60" s="184"/>
      <c r="P60" s="30" t="b">
        <v>1</v>
      </c>
    </row>
    <row r="61" spans="2:16" ht="20.100000000000001" customHeight="1" x14ac:dyDescent="0.25">
      <c r="B61" s="183" t="s">
        <v>85</v>
      </c>
      <c r="C61" s="184"/>
      <c r="D61" s="30" t="b">
        <v>1</v>
      </c>
      <c r="E61" s="183" t="s">
        <v>86</v>
      </c>
      <c r="F61" s="184"/>
      <c r="G61" s="30" t="b">
        <v>1</v>
      </c>
      <c r="H61" s="185" t="s">
        <v>87</v>
      </c>
      <c r="I61" s="184"/>
      <c r="J61" s="30" t="b">
        <v>1</v>
      </c>
      <c r="K61" s="185" t="s">
        <v>88</v>
      </c>
      <c r="L61" s="184"/>
      <c r="M61" s="30" t="b">
        <v>1</v>
      </c>
      <c r="N61" s="186" t="s">
        <v>89</v>
      </c>
      <c r="O61" s="184"/>
      <c r="P61" s="30" t="b">
        <v>1</v>
      </c>
    </row>
    <row r="62" spans="2:16" ht="20.100000000000001" customHeight="1" x14ac:dyDescent="0.25">
      <c r="B62" s="185" t="s">
        <v>87</v>
      </c>
      <c r="C62" s="184"/>
      <c r="D62" s="30" t="b">
        <v>1</v>
      </c>
      <c r="E62" s="183" t="s">
        <v>90</v>
      </c>
      <c r="F62" s="184"/>
      <c r="G62" s="30" t="b">
        <v>1</v>
      </c>
      <c r="H62" s="185" t="s">
        <v>91</v>
      </c>
      <c r="I62" s="184"/>
      <c r="J62" s="30" t="b">
        <v>0</v>
      </c>
      <c r="K62" s="185" t="s">
        <v>92</v>
      </c>
      <c r="L62" s="184"/>
      <c r="M62" s="30" t="b">
        <v>1</v>
      </c>
      <c r="N62" s="186" t="s">
        <v>82</v>
      </c>
      <c r="O62" s="184"/>
      <c r="P62" s="30" t="b">
        <v>1</v>
      </c>
    </row>
    <row r="63" spans="2:16" ht="20.100000000000001" customHeight="1" x14ac:dyDescent="0.25">
      <c r="B63" s="185" t="s">
        <v>93</v>
      </c>
      <c r="C63" s="184"/>
      <c r="D63" s="30" t="b">
        <v>1</v>
      </c>
      <c r="E63" s="183" t="s">
        <v>94</v>
      </c>
      <c r="F63" s="184"/>
      <c r="G63" s="30" t="b">
        <v>1</v>
      </c>
      <c r="H63" s="35"/>
      <c r="I63" s="36"/>
      <c r="J63" s="37"/>
      <c r="K63" s="185" t="s">
        <v>95</v>
      </c>
      <c r="L63" s="184"/>
      <c r="M63" s="30" t="b">
        <v>1</v>
      </c>
      <c r="N63" s="186" t="s">
        <v>163</v>
      </c>
      <c r="O63" s="184"/>
      <c r="P63" s="30" t="b">
        <v>1</v>
      </c>
    </row>
    <row r="64" spans="2:16" ht="20.100000000000001" customHeight="1" x14ac:dyDescent="0.25">
      <c r="B64" s="185" t="s">
        <v>96</v>
      </c>
      <c r="C64" s="184"/>
      <c r="D64" s="30" t="b">
        <v>0</v>
      </c>
      <c r="E64" s="183" t="s">
        <v>97</v>
      </c>
      <c r="F64" s="184"/>
      <c r="G64" s="30" t="b">
        <v>1</v>
      </c>
      <c r="H64" s="38"/>
      <c r="I64" s="39"/>
      <c r="J64" s="40"/>
      <c r="K64" s="193" t="s">
        <v>98</v>
      </c>
      <c r="L64" s="19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83" t="s">
        <v>161</v>
      </c>
      <c r="F65" s="18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87" t="s">
        <v>104</v>
      </c>
      <c r="C69" s="187"/>
      <c r="D69" s="48"/>
      <c r="E69" s="48"/>
      <c r="F69" s="189" t="s">
        <v>105</v>
      </c>
      <c r="G69" s="191" t="s">
        <v>106</v>
      </c>
      <c r="H69" s="48"/>
      <c r="I69" s="187" t="s">
        <v>107</v>
      </c>
      <c r="J69" s="187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88"/>
      <c r="C70" s="188"/>
      <c r="D70" s="52"/>
      <c r="E70" s="53"/>
      <c r="F70" s="190"/>
      <c r="G70" s="192"/>
      <c r="H70" s="54"/>
      <c r="I70" s="188"/>
      <c r="J70" s="188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95">
        <v>-154.5</v>
      </c>
      <c r="D72" s="195">
        <v>-155.80000000000001</v>
      </c>
      <c r="E72" s="74" t="s">
        <v>117</v>
      </c>
      <c r="F72" s="195">
        <v>19.7</v>
      </c>
      <c r="G72" s="195">
        <v>18.5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95">
        <v>-133</v>
      </c>
      <c r="D73" s="195">
        <v>-133.19999999999999</v>
      </c>
      <c r="E73" s="75" t="s">
        <v>121</v>
      </c>
      <c r="F73" s="200">
        <v>39.1</v>
      </c>
      <c r="G73" s="200">
        <v>33.4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95">
        <v>-210.6</v>
      </c>
      <c r="D74" s="195">
        <v>-2116</v>
      </c>
      <c r="E74" s="75" t="s">
        <v>126</v>
      </c>
      <c r="F74" s="201">
        <v>10</v>
      </c>
      <c r="G74" s="201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95">
        <v>-112.4</v>
      </c>
      <c r="D75" s="195">
        <v>-113.4</v>
      </c>
      <c r="E75" s="75" t="s">
        <v>131</v>
      </c>
      <c r="F75" s="201">
        <v>40</v>
      </c>
      <c r="G75" s="201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95">
        <v>24.1</v>
      </c>
      <c r="D76" s="195">
        <v>23</v>
      </c>
      <c r="E76" s="75" t="s">
        <v>136</v>
      </c>
      <c r="F76" s="201">
        <v>10</v>
      </c>
      <c r="G76" s="201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95">
        <v>28.3</v>
      </c>
      <c r="D77" s="195">
        <v>26.5</v>
      </c>
      <c r="E77" s="75" t="s">
        <v>141</v>
      </c>
      <c r="F77" s="201">
        <v>150</v>
      </c>
      <c r="G77" s="201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95">
        <v>21</v>
      </c>
      <c r="D78" s="195">
        <v>20.3</v>
      </c>
      <c r="E78" s="75" t="s">
        <v>146</v>
      </c>
      <c r="F78" s="202"/>
      <c r="G78" s="202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95">
        <v>21.7</v>
      </c>
      <c r="D79" s="195">
        <v>21.1</v>
      </c>
      <c r="E79" s="74" t="s">
        <v>151</v>
      </c>
      <c r="F79" s="195">
        <v>14.7</v>
      </c>
      <c r="G79" s="195">
        <v>7.4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96">
        <v>3.8899999999999997E-5</v>
      </c>
      <c r="D80" s="196">
        <v>3.8699999999999999E-5</v>
      </c>
      <c r="E80" s="75" t="s">
        <v>156</v>
      </c>
      <c r="F80" s="200">
        <v>52.6</v>
      </c>
      <c r="G80" s="200">
        <v>71.599999999999994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31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3"/>
    </row>
    <row r="87" spans="2:16" ht="15" customHeight="1" x14ac:dyDescent="0.2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2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25">
      <c r="B89" s="122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5"/>
    </row>
    <row r="90" spans="2:16" ht="15" customHeight="1" x14ac:dyDescent="0.2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2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25">
      <c r="B92" s="113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5"/>
    </row>
    <row r="93" spans="2:16" ht="15" customHeight="1" x14ac:dyDescent="0.25">
      <c r="B93" s="113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5"/>
    </row>
    <row r="94" spans="2:16" ht="15" customHeight="1" x14ac:dyDescent="0.25">
      <c r="B94" s="113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5"/>
    </row>
    <row r="95" spans="2:16" ht="15" customHeight="1" x14ac:dyDescent="0.25">
      <c r="B95" s="113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5"/>
    </row>
    <row r="96" spans="2:16" ht="15" customHeight="1" x14ac:dyDescent="0.25">
      <c r="B96" s="113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5"/>
    </row>
    <row r="97" spans="2:16" ht="15" customHeight="1" x14ac:dyDescent="0.25">
      <c r="B97" s="113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5"/>
    </row>
    <row r="98" spans="2:16" ht="15" customHeight="1" x14ac:dyDescent="0.25">
      <c r="B98" s="113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5"/>
    </row>
    <row r="99" spans="2:16" ht="15" customHeight="1" x14ac:dyDescent="0.25">
      <c r="B99" s="116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2025-07-30T04:59:25Z</dcterms:modified>
</cp:coreProperties>
</file>