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D31" i="1"/>
  <c r="C31" i="1"/>
  <c r="H18" i="1" l="1"/>
  <c r="G18" i="1"/>
  <c r="F18" i="1"/>
  <c r="E18" i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<sst xmlns="http://schemas.openxmlformats.org/spreadsheetml/2006/main" count="213" uniqueCount="196">
  <si>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</si>
  <si>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</si>
  <si>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</si>
  <si>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</si>
  <si>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</si>
  <si>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</si>
  <si>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</si>
  <si>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</si>
  <si>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</si>
  <si>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</si>
  <si>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</si>
  <si>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</si>
  <si>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</si>
  <si>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</si>
  <si>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</si>
  <si>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</si>
  <si>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</si>
  <si>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</si>
  <si>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</si>
  <si>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</si>
  <si>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</si>
  <si>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</si>
  <si>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</si>
  <si>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</si>
  <si>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</si>
  <si>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</si>
  <si>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</si>
  <si>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</si>
  <si>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</si>
  <si>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</si>
  <si>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</si>
  <si>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</si>
  <si>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</si>
  <si>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</si>
  <si>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</si>
  <si>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</si>
  <si>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</si>
  <si>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</si>
  <si>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</si>
  <si>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</si>
  <si>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</si>
  <si>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</si>
  <si>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</si>
  <si>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</si>
  <si>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</si>
  <si>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</si>
  <si>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</si>
  <si>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</si>
  <si>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</si>
  <si>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</si>
  <si>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</si>
  <si>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</si>
  <si>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</si>
  <si>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</si>
  <si>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</si>
  <si>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</si>
  <si>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</si>
  <si>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</si>
  <si>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</si>
  <si>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</si>
  <si>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</si>
  <si>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</si>
  <si>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</si>
  <si>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</si>
  <si>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</si>
  <si>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</si>
  <si>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</si>
  <si>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</si>
  <si>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</si>
  <si>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</si>
  <si>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</si>
  <si>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</si>
  <si>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</si>
  <si>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</si>
  <si>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</si>
  <si>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</si>
  <si>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</si>
  <si>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</si>
  <si>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</si>
  <si>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</si>
  <si>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</si>
  <si>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</si>
  <si>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</si>
  <si>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</si>
  <si>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</si>
  <si>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</si>
  <si>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</si>
  <si>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</si>
  <si>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</si>
  <si>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</si>
  <si>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</si>
  <si>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</si>
  <si>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</si>
  <si>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</si>
  <si>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</si>
  <si>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</si>
  <si>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</si>
  <si>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</si>
  <si>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</si>
  <si>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</si>
  <si>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</si>
  <si>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</si>
  <si>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</si>
  <si>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</si>
  <si>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</si>
  <si>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</si>
  <si>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</si>
  <si>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</si>
  <si>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</si>
  <si>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</si>
  <si>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</si>
  <si>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</si>
  <si>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</si>
  <si>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</si>
  <si>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</si>
  <si>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</si>
  <si>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</si>
  <si>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</si>
  <si>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</si>
  <si>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</si>
  <si>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</si>
  <si>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</si>
  <si>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</si>
  <si>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</si>
  <si>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</si>
  <si>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</si>
  <si>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</si>
  <si>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</si>
  <si>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</si>
  <si>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</si>
  <si>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</si>
  <si>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</si>
  <si>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</si>
  <si>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</si>
  <si>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</si>
  <si>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</si>
  <si>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</si>
  <si>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</si>
  <si>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</si>
  <si>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</si>
  <si>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</si>
  <si>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</si>
  <si>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</si>
  <si>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</si>
  <si>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</si>
  <si>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</si>
  <si>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</si>
  <si>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</si>
  <si>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</si>
  <si>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</si>
  <si>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</si>
  <si>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</si>
  <si>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</si>
  <si>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</si>
  <si>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</si>
  <si>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</si>
  <si>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</si>
  <si>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</si>
  <si>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</si>
  <si>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</si>
  <si>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</si>
  <si>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</si>
  <si>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</si>
  <si>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</si>
  <si>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</si>
  <si>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</si>
  <si>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</si>
  <si>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</si>
  <si>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</si>
  <si>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</si>
  <si>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</si>
  <si>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</si>
  <si>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</si>
  <si>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</si>
  <si>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</si>
  <si>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</si>
  <si>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</si>
  <si>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</si>
  <si>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</si>
  <si>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</si>
  <si>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</si>
  <si>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</si>
  <si>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</si>
  <si>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</si>
  <si>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N</t>
    <phoneticPr fontId="3" type="noConversion"/>
  </si>
  <si>
    <t>현대섭</t>
    <phoneticPr fontId="3" type="noConversion"/>
  </si>
  <si>
    <t>윤지훈</t>
    <phoneticPr fontId="3" type="noConversion"/>
  </si>
  <si>
    <t>KSP</t>
    <phoneticPr fontId="3" type="noConversion"/>
  </si>
  <si>
    <t>N</t>
    <phoneticPr fontId="3" type="noConversion"/>
  </si>
  <si>
    <t>N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</si>
  <si>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</si>
  <si>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</si>
  <si>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1) 방풍막 연결</t>
    <phoneticPr fontId="3" type="noConversion"/>
  </si>
  <si>
    <t xml:space="preserve"> 20Ss/11k / 35s/10k  50s/7k </t>
    <phoneticPr fontId="3" type="noConversion"/>
  </si>
  <si>
    <t>2) [18:48-19:15] 망원경 멈춤, TCS 멈추고 망원경수동제어 장치로 망원경 세운후 관측.</t>
    <phoneticPr fontId="3" type="noConversion"/>
  </si>
  <si>
    <t>T_024985-024986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</si>
</sst>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42" fillId="4" borderId="1" xfId="0" applyFont="1" applyFill="1" applyBorder="1" applyAlignment="1" applyProtection="1">
      <alignment horizontal="center" vertical="center"/>
    </xf>
    <xf numFmtId="0" fontId="40" fillId="0" borderId="2" xfId="0" applyFont="1" applyBorder="1" applyProtection="1">
      <alignment vertical="center"/>
    </xf>
    <xf numFmtId="0" fontId="40" fillId="0" borderId="5" xfId="0" applyFont="1" applyBorder="1" applyProtection="1">
      <alignment vertical="center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7" fillId="0" borderId="9" xfId="0" applyFont="1" applyBorder="1" applyAlignment="1" applyProtection="1">
      <alignment horizontal="left" vertical="center"/>
      <protection locked="0"/>
    </xf>
    <xf numFmtId="0" fontId="37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0" fontId="53" fillId="11" borderId="50" xfId="0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72" sqref="D72:D80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77" t="s">
        <v>0</v>
      </c>
      <c r="C2" s="17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78">
        <v>45793</v>
      </c>
      <c r="D3" s="179"/>
      <c r="E3" s="1"/>
      <c r="F3" s="1"/>
      <c r="G3" s="1"/>
      <c r="H3" s="1"/>
      <c r="I3" s="1"/>
      <c r="J3" s="1"/>
      <c r="K3" s="33" t="s">
        <v>2</v>
      </c>
      <c r="L3" s="180">
        <f>(P31-(P32+P33))/P31*100</f>
        <v>96.14835948644793</v>
      </c>
      <c r="M3" s="180"/>
      <c r="N3" s="33" t="s">
        <v>3</v>
      </c>
      <c r="O3" s="180">
        <f>(P31-P33)/P31*100</f>
        <v>96.14835948644793</v>
      </c>
      <c r="P3" s="180"/>
    </row>
    <row r="4" spans="1:16" ht="14.25" customHeight="1" x14ac:dyDescent="0.25">
      <c r="B4" s="21" t="s">
        <v>4</v>
      </c>
      <c r="C4" s="2" t="s">
        <v>185</v>
      </c>
      <c r="D4" s="3" t="s">
        <v>186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7" t="s">
        <v>6</v>
      </c>
      <c r="C7" s="17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97">
        <v>0.71875</v>
      </c>
      <c r="D9" s="203">
        <v>1.2</v>
      </c>
      <c r="E9" s="203">
        <v>14.5</v>
      </c>
      <c r="F9" s="203">
        <v>46</v>
      </c>
      <c r="G9" s="198" t="s">
        <v>184</v>
      </c>
      <c r="H9" s="203">
        <v>3.6</v>
      </c>
      <c r="I9" s="198">
        <v>83</v>
      </c>
      <c r="J9" s="11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97">
        <v>0.9375</v>
      </c>
      <c r="D10" s="203">
        <v>1.5</v>
      </c>
      <c r="E10" s="203">
        <v>12.5</v>
      </c>
      <c r="F10" s="203">
        <v>52</v>
      </c>
      <c r="G10" s="198" t="s">
        <v>188</v>
      </c>
      <c r="H10" s="203">
        <v>4.3</v>
      </c>
      <c r="I10" s="115"/>
      <c r="J10" s="114">
        <f>IF(L10, 1, 0) + IF(M10, 2, 0) + IF(N10, 4, 0) + IF(O10, 8, 0) + IF(P10, 16, 0)</f>
        <v>9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5">
        <v>0.1875</v>
      </c>
      <c r="D11" s="216">
        <v>1.2</v>
      </c>
      <c r="E11" s="216">
        <v>12.2</v>
      </c>
      <c r="F11" s="216">
        <v>53</v>
      </c>
      <c r="G11" s="198" t="s">
        <v>189</v>
      </c>
      <c r="H11" s="203">
        <v>4.9000000000000004</v>
      </c>
      <c r="I11" s="116"/>
      <c r="J11" s="114">
        <f>IF(L11, 1, 0) + IF(M11, 2, 0) + IF(N11, 4, 0) + IF(O11, 8, 0) + IF(P11, 16, 0)</f>
        <v>9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23.46875</v>
      </c>
      <c r="D12" s="12">
        <f>AVERAGE(D9:D11)</f>
        <v>1.3</v>
      </c>
      <c r="E12" s="12">
        <f>AVERAGE(E9:E11)</f>
        <v>13.066666666666668</v>
      </c>
      <c r="F12" s="13">
        <f>AVERAGE(F9:F11)</f>
        <v>50.333333333333336</v>
      </c>
      <c r="G12" s="14"/>
      <c r="H12" s="15">
        <f>AVERAGE(H9:H11)</f>
        <v>4.2666666666666666</v>
      </c>
      <c r="I12" s="16"/>
      <c r="J12" s="17">
        <f>AVERAGE(J9:J11)</f>
        <v>6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7" t="s">
        <v>25</v>
      </c>
      <c r="C14" s="17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96" t="s">
        <v>175</v>
      </c>
      <c r="D16" s="199" t="s">
        <v>180</v>
      </c>
      <c r="E16" s="198" t="s">
        <v>181</v>
      </c>
      <c r="F16" s="198" t="s">
        <v>187</v>
      </c>
      <c r="G16" s="198" t="s">
        <v>182</v>
      </c>
      <c r="H16" s="198" t="s">
        <v>183</v>
      </c>
      <c r="I16" s="94"/>
      <c r="J16" s="94"/>
      <c r="K16" s="94"/>
      <c r="L16" s="94"/>
      <c r="M16" s="94"/>
      <c r="N16" s="94"/>
      <c r="O16" s="94"/>
      <c r="P16" s="198" t="s">
        <v>178</v>
      </c>
    </row>
    <row r="17" spans="1:16" s="76" customFormat="1" ht="14.1" customHeight="1" x14ac:dyDescent="0.25">
      <c r="A17" s="32"/>
      <c r="B17" s="22" t="s">
        <v>41</v>
      </c>
      <c r="C17" s="197">
        <v>0.65625</v>
      </c>
      <c r="D17" s="197">
        <v>0.65833333333333333</v>
      </c>
      <c r="E17" s="197">
        <v>0.70000000000000007</v>
      </c>
      <c r="F17" s="197">
        <v>0.72291666666666676</v>
      </c>
      <c r="G17" s="197">
        <v>0.83888888888888891</v>
      </c>
      <c r="H17" s="197">
        <v>0.18680555555555556</v>
      </c>
      <c r="I17" s="93"/>
      <c r="J17" s="93"/>
      <c r="K17" s="93"/>
      <c r="L17" s="93"/>
      <c r="M17" s="93"/>
      <c r="N17" s="93"/>
      <c r="O17" s="93"/>
      <c r="P17" s="197">
        <v>0.18819444444444444</v>
      </c>
    </row>
    <row r="18" spans="1:16" s="76" customFormat="1" ht="14.1" customHeight="1" x14ac:dyDescent="0.25">
      <c r="A18" s="32"/>
      <c r="B18" s="22" t="s">
        <v>42</v>
      </c>
      <c r="C18" s="198">
        <v>24928</v>
      </c>
      <c r="D18" s="198">
        <f>C18+1</f>
        <v>24929</v>
      </c>
      <c r="E18" s="198">
        <f>D19+1</f>
        <v>24938</v>
      </c>
      <c r="F18" s="198">
        <f>E19+1</f>
        <v>24952</v>
      </c>
      <c r="G18" s="198">
        <f>F19+1</f>
        <v>25011</v>
      </c>
      <c r="H18" s="198">
        <f>G19+1</f>
        <v>25240</v>
      </c>
      <c r="I18" s="94"/>
      <c r="J18" s="94"/>
      <c r="K18" s="93"/>
      <c r="L18" s="93"/>
      <c r="M18" s="93"/>
      <c r="N18" s="93"/>
      <c r="O18" s="93"/>
      <c r="P18" s="198">
        <f>MAX(C18:O19)+1</f>
        <v>25245</v>
      </c>
    </row>
    <row r="19" spans="1:16" s="76" customFormat="1" ht="14.1" customHeight="1" thickBot="1" x14ac:dyDescent="0.3">
      <c r="A19" s="32"/>
      <c r="B19" s="9" t="s">
        <v>43</v>
      </c>
      <c r="C19" s="81"/>
      <c r="D19" s="198">
        <v>24937</v>
      </c>
      <c r="E19" s="207">
        <v>24951</v>
      </c>
      <c r="F19" s="207">
        <v>25010</v>
      </c>
      <c r="G19" s="207">
        <v>25239</v>
      </c>
      <c r="H19" s="207">
        <v>25244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9</v>
      </c>
      <c r="E20" s="86">
        <f t="shared" ref="E20:O20" si="0">IF(ISNUMBER(E18),E19-E18+1,"")</f>
        <v>14</v>
      </c>
      <c r="F20" s="86">
        <f t="shared" si="0"/>
        <v>59</v>
      </c>
      <c r="G20" s="86">
        <f t="shared" si="0"/>
        <v>229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2" t="s">
        <v>45</v>
      </c>
      <c r="C22" s="22" t="s">
        <v>21</v>
      </c>
      <c r="D22" s="22" t="s">
        <v>23</v>
      </c>
      <c r="E22" s="22" t="s">
        <v>46</v>
      </c>
      <c r="F22" s="183" t="s">
        <v>47</v>
      </c>
      <c r="G22" s="183"/>
      <c r="H22" s="183"/>
      <c r="I22" s="183"/>
      <c r="J22" s="22" t="s">
        <v>21</v>
      </c>
      <c r="K22" s="22" t="s">
        <v>23</v>
      </c>
      <c r="L22" s="22" t="s">
        <v>46</v>
      </c>
      <c r="M22" s="183" t="s">
        <v>47</v>
      </c>
      <c r="N22" s="183"/>
      <c r="O22" s="183"/>
      <c r="P22" s="183"/>
    </row>
    <row r="23" spans="1:16" ht="13.5" customHeight="1" x14ac:dyDescent="0.25">
      <c r="B23" s="182"/>
      <c r="C23" s="200">
        <v>24934</v>
      </c>
      <c r="D23" s="200">
        <v>24936</v>
      </c>
      <c r="E23" s="196" t="s">
        <v>179</v>
      </c>
      <c r="F23" s="201" t="s">
        <v>193</v>
      </c>
      <c r="G23" s="201"/>
      <c r="H23" s="201"/>
      <c r="I23" s="201"/>
      <c r="J23" s="117"/>
      <c r="K23" s="117"/>
      <c r="L23" s="198" t="s">
        <v>49</v>
      </c>
      <c r="M23" s="201" t="s">
        <v>190</v>
      </c>
      <c r="N23" s="201"/>
      <c r="O23" s="201"/>
      <c r="P23" s="201"/>
    </row>
    <row r="24" spans="1:16" ht="13.5" customHeight="1" x14ac:dyDescent="0.25">
      <c r="B24" s="182"/>
      <c r="C24" s="117"/>
      <c r="D24" s="117"/>
      <c r="E24" s="198" t="s">
        <v>176</v>
      </c>
      <c r="F24" s="201" t="s">
        <v>190</v>
      </c>
      <c r="G24" s="201"/>
      <c r="H24" s="201"/>
      <c r="I24" s="201"/>
      <c r="J24" s="117"/>
      <c r="K24" s="117"/>
      <c r="L24" s="198" t="s">
        <v>50</v>
      </c>
      <c r="M24" s="201" t="s">
        <v>190</v>
      </c>
      <c r="N24" s="201"/>
      <c r="O24" s="201"/>
      <c r="P24" s="201"/>
    </row>
    <row r="25" spans="1:16" ht="13.5" customHeight="1" x14ac:dyDescent="0.25">
      <c r="B25" s="182"/>
      <c r="C25" s="202">
        <v>24937</v>
      </c>
      <c r="D25" s="202"/>
      <c r="E25" s="198" t="s">
        <v>50</v>
      </c>
      <c r="F25" s="201" t="s">
        <v>190</v>
      </c>
      <c r="G25" s="201"/>
      <c r="H25" s="201"/>
      <c r="I25" s="201"/>
      <c r="J25" s="117"/>
      <c r="K25" s="117"/>
      <c r="L25" s="198" t="s">
        <v>177</v>
      </c>
      <c r="M25" s="201" t="s">
        <v>190</v>
      </c>
      <c r="N25" s="201"/>
      <c r="O25" s="201"/>
      <c r="P25" s="201"/>
    </row>
    <row r="26" spans="1:16" ht="13.5" customHeight="1" x14ac:dyDescent="0.25">
      <c r="B26" s="182"/>
      <c r="C26" s="117"/>
      <c r="D26" s="117"/>
      <c r="E26" s="198" t="s">
        <v>49</v>
      </c>
      <c r="F26" s="201" t="s">
        <v>191</v>
      </c>
      <c r="G26" s="201"/>
      <c r="H26" s="201"/>
      <c r="I26" s="201"/>
      <c r="J26" s="117"/>
      <c r="K26" s="117"/>
      <c r="L26" s="198" t="s">
        <v>48</v>
      </c>
      <c r="M26" s="201" t="s">
        <v>190</v>
      </c>
      <c r="N26" s="201"/>
      <c r="O26" s="201"/>
      <c r="P26" s="201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77" t="s">
        <v>51</v>
      </c>
      <c r="C28" s="177"/>
      <c r="D28" s="17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217">
        <v>0.34027777777777773</v>
      </c>
      <c r="D30" s="106">
        <v>0.1076388888888889</v>
      </c>
      <c r="E30" s="106"/>
      <c r="F30" s="106"/>
      <c r="G30" s="106"/>
      <c r="H30" s="106"/>
      <c r="I30" s="106"/>
      <c r="J30" s="106"/>
      <c r="K30" s="107"/>
      <c r="L30" s="106"/>
      <c r="M30" s="106"/>
      <c r="N30" s="106"/>
      <c r="O30" s="106"/>
      <c r="P30" s="108">
        <f>SUM(C30:J30,L30:N30)</f>
        <v>0.44791666666666663</v>
      </c>
    </row>
    <row r="31" spans="1:16" ht="14.1" customHeight="1" x14ac:dyDescent="0.25">
      <c r="B31" s="23" t="s">
        <v>170</v>
      </c>
      <c r="C31" s="218">
        <f>IF($H$17&lt;$G$17,$H$17+1-$G$17,$H$17-$G$17)</f>
        <v>0.34791666666666654</v>
      </c>
      <c r="D31" s="214">
        <f>IF($G$17&lt;$F$17,$G$17+1-$F$17,$G$17-$F$17)</f>
        <v>0.11597222222222214</v>
      </c>
      <c r="E31" s="99"/>
      <c r="F31" s="99"/>
      <c r="G31" s="99"/>
      <c r="H31" s="99"/>
      <c r="I31" s="99"/>
      <c r="J31" s="99"/>
      <c r="K31" s="214">
        <f>IF($F$17&lt;$E$17,$F$17+1-$E$17,$F$17-$E$17)</f>
        <v>2.2916666666666696E-2</v>
      </c>
      <c r="L31" s="99"/>
      <c r="M31" s="99"/>
      <c r="N31" s="99"/>
      <c r="O31" s="100"/>
      <c r="P31" s="108">
        <f>SUM(C31:N31)</f>
        <v>0.48680555555555538</v>
      </c>
    </row>
    <row r="32" spans="1:16" ht="14.1" customHeight="1" x14ac:dyDescent="0.25">
      <c r="B32" s="23" t="s">
        <v>66</v>
      </c>
      <c r="C32" s="110"/>
      <c r="D32" s="111"/>
      <c r="E32" s="111"/>
      <c r="F32" s="111"/>
      <c r="G32" s="111"/>
      <c r="H32" s="111"/>
      <c r="I32" s="111"/>
      <c r="J32" s="111"/>
      <c r="K32" s="111"/>
      <c r="L32" s="111"/>
      <c r="M32" s="101"/>
      <c r="N32" s="101"/>
      <c r="O32" s="102"/>
      <c r="P32" s="108">
        <f>SUM(C32:N32)</f>
        <v>0</v>
      </c>
    </row>
    <row r="33" spans="2:16" ht="14.1" customHeight="1" thickBot="1" x14ac:dyDescent="0.3">
      <c r="B33" s="23" t="s">
        <v>67</v>
      </c>
      <c r="C33" s="103"/>
      <c r="D33" s="112">
        <v>1.8749999999999999E-2</v>
      </c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9">
        <f>SUM(C33:N33)</f>
        <v>1.8749999999999999E-2</v>
      </c>
    </row>
    <row r="34" spans="2:16" ht="14.1" customHeight="1" x14ac:dyDescent="0.25">
      <c r="B34" s="70" t="s">
        <v>168</v>
      </c>
      <c r="C34" s="96">
        <f>C31-C32-C33</f>
        <v>0.34791666666666654</v>
      </c>
      <c r="D34" s="96">
        <f t="shared" ref="D34:P34" si="1">D31-D32-D33</f>
        <v>9.722222222222214E-2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2.2916666666666696E-2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0.46805555555555539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3" t="s">
        <v>68</v>
      </c>
      <c r="C36" s="213" t="s">
        <v>195</v>
      </c>
      <c r="D36" s="213"/>
      <c r="E36" s="176"/>
      <c r="F36" s="176"/>
      <c r="G36" s="176"/>
      <c r="H36" s="176"/>
      <c r="I36" s="176"/>
      <c r="J36" s="176"/>
      <c r="K36" s="176"/>
      <c r="L36" s="176"/>
      <c r="M36" s="172"/>
      <c r="N36" s="172"/>
      <c r="O36" s="172"/>
      <c r="P36" s="172"/>
    </row>
    <row r="37" spans="2:16" ht="18" customHeight="1" x14ac:dyDescent="0.25">
      <c r="B37" s="174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</row>
    <row r="38" spans="2:16" ht="18" customHeight="1" x14ac:dyDescent="0.25">
      <c r="B38" s="174"/>
      <c r="C38" s="208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</row>
    <row r="39" spans="2:16" ht="18" customHeight="1" x14ac:dyDescent="0.25">
      <c r="B39" s="174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</row>
    <row r="40" spans="2:16" ht="18" customHeight="1" x14ac:dyDescent="0.25">
      <c r="B40" s="174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</row>
    <row r="41" spans="2:16" ht="18" customHeight="1" x14ac:dyDescent="0.25">
      <c r="B41" s="175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9" t="s">
        <v>69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1"/>
    </row>
    <row r="44" spans="2:16" ht="14.1" customHeight="1" x14ac:dyDescent="0.25"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4"/>
    </row>
    <row r="45" spans="2:16" ht="14.1" customHeight="1" x14ac:dyDescent="0.25">
      <c r="B45" s="165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25"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70"/>
    </row>
    <row r="47" spans="2:16" ht="14.1" customHeight="1" x14ac:dyDescent="0.25">
      <c r="B47" s="171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7"/>
    </row>
    <row r="48" spans="2:16" ht="14.1" customHeight="1" x14ac:dyDescent="0.25">
      <c r="B48" s="143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5"/>
    </row>
    <row r="49" spans="2:16" ht="14.1" customHeight="1" x14ac:dyDescent="0.25">
      <c r="B49" s="143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5"/>
    </row>
    <row r="50" spans="2:16" ht="14.1" customHeight="1" x14ac:dyDescent="0.25">
      <c r="B50" s="143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/>
    </row>
    <row r="51" spans="2:16" ht="14.1" customHeight="1" x14ac:dyDescent="0.25">
      <c r="B51" s="143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5"/>
    </row>
    <row r="52" spans="2:16" ht="14.1" customHeight="1" thickBot="1" x14ac:dyDescent="0.3">
      <c r="B52" s="146"/>
      <c r="C52" s="147"/>
      <c r="D52" s="144"/>
      <c r="E52" s="144"/>
      <c r="F52" s="144"/>
      <c r="G52" s="147"/>
      <c r="H52" s="147"/>
      <c r="I52" s="147"/>
      <c r="J52" s="147"/>
      <c r="K52" s="147"/>
      <c r="L52" s="147"/>
      <c r="M52" s="147"/>
      <c r="N52" s="147"/>
      <c r="O52" s="147"/>
      <c r="P52" s="148"/>
    </row>
    <row r="53" spans="2:16" ht="14.1" customHeight="1" thickTop="1" thickBot="1" x14ac:dyDescent="0.3">
      <c r="B53" s="149" t="s">
        <v>167</v>
      </c>
      <c r="C53" s="150"/>
      <c r="D53" s="91"/>
      <c r="E53" s="91"/>
      <c r="F53" s="91"/>
      <c r="G53" s="153"/>
      <c r="H53" s="154"/>
      <c r="I53" s="154"/>
      <c r="J53" s="154"/>
      <c r="K53" s="154"/>
      <c r="L53" s="154"/>
      <c r="M53" s="154"/>
      <c r="N53" s="154"/>
      <c r="O53" s="154"/>
      <c r="P53" s="155"/>
    </row>
    <row r="54" spans="2:16" ht="14.1" customHeight="1" thickTop="1" thickBot="1" x14ac:dyDescent="0.3">
      <c r="B54" s="151" t="s">
        <v>166</v>
      </c>
      <c r="C54" s="152"/>
      <c r="D54" s="152"/>
      <c r="E54" s="152"/>
      <c r="F54" s="219">
        <v>1058</v>
      </c>
      <c r="G54" s="156"/>
      <c r="H54" s="157"/>
      <c r="I54" s="157"/>
      <c r="J54" s="157"/>
      <c r="K54" s="157"/>
      <c r="L54" s="157"/>
      <c r="M54" s="157"/>
      <c r="N54" s="157"/>
      <c r="O54" s="157"/>
      <c r="P54" s="158"/>
    </row>
    <row r="55" spans="2:16" ht="13.5" customHeight="1" thickTop="1" x14ac:dyDescent="0.25"/>
    <row r="56" spans="2:16" ht="17.25" customHeight="1" x14ac:dyDescent="0.25">
      <c r="B56" s="130" t="s">
        <v>70</v>
      </c>
      <c r="C56" s="130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31" t="s">
        <v>71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72</v>
      </c>
      <c r="O57" s="132"/>
      <c r="P57" s="135"/>
    </row>
    <row r="58" spans="2:16" ht="17.100000000000001" customHeight="1" x14ac:dyDescent="0.25">
      <c r="B58" s="136" t="s">
        <v>73</v>
      </c>
      <c r="C58" s="137"/>
      <c r="D58" s="138"/>
      <c r="E58" s="136" t="s">
        <v>74</v>
      </c>
      <c r="F58" s="137"/>
      <c r="G58" s="138"/>
      <c r="H58" s="137" t="s">
        <v>75</v>
      </c>
      <c r="I58" s="137"/>
      <c r="J58" s="137"/>
      <c r="K58" s="139" t="s">
        <v>76</v>
      </c>
      <c r="L58" s="137"/>
      <c r="M58" s="140"/>
      <c r="N58" s="141"/>
      <c r="O58" s="137"/>
      <c r="P58" s="142"/>
    </row>
    <row r="59" spans="2:16" ht="20.100000000000001" customHeight="1" x14ac:dyDescent="0.25">
      <c r="B59" s="118" t="s">
        <v>77</v>
      </c>
      <c r="C59" s="119"/>
      <c r="D59" s="30" t="b">
        <v>1</v>
      </c>
      <c r="E59" s="118" t="s">
        <v>78</v>
      </c>
      <c r="F59" s="119"/>
      <c r="G59" s="30" t="b">
        <v>1</v>
      </c>
      <c r="H59" s="126" t="s">
        <v>79</v>
      </c>
      <c r="I59" s="119"/>
      <c r="J59" s="30" t="b">
        <v>1</v>
      </c>
      <c r="K59" s="126" t="s">
        <v>80</v>
      </c>
      <c r="L59" s="119"/>
      <c r="M59" s="30" t="b">
        <v>1</v>
      </c>
      <c r="N59" s="127" t="s">
        <v>81</v>
      </c>
      <c r="O59" s="119"/>
      <c r="P59" s="30" t="b">
        <v>1</v>
      </c>
    </row>
    <row r="60" spans="2:16" ht="20.100000000000001" customHeight="1" x14ac:dyDescent="0.25">
      <c r="B60" s="118" t="s">
        <v>82</v>
      </c>
      <c r="C60" s="119"/>
      <c r="D60" s="30" t="b">
        <v>1</v>
      </c>
      <c r="E60" s="118" t="s">
        <v>83</v>
      </c>
      <c r="F60" s="119"/>
      <c r="G60" s="30" t="b">
        <v>1</v>
      </c>
      <c r="H60" s="126" t="s">
        <v>84</v>
      </c>
      <c r="I60" s="119"/>
      <c r="J60" s="30" t="b">
        <v>1</v>
      </c>
      <c r="K60" s="126" t="s">
        <v>85</v>
      </c>
      <c r="L60" s="119"/>
      <c r="M60" s="30" t="b">
        <v>1</v>
      </c>
      <c r="N60" s="127" t="s">
        <v>86</v>
      </c>
      <c r="O60" s="119"/>
      <c r="P60" s="30" t="b">
        <v>1</v>
      </c>
    </row>
    <row r="61" spans="2:16" ht="20.100000000000001" customHeight="1" x14ac:dyDescent="0.25">
      <c r="B61" s="118" t="s">
        <v>87</v>
      </c>
      <c r="C61" s="119"/>
      <c r="D61" s="30" t="b">
        <v>1</v>
      </c>
      <c r="E61" s="118" t="s">
        <v>88</v>
      </c>
      <c r="F61" s="119"/>
      <c r="G61" s="30" t="b">
        <v>1</v>
      </c>
      <c r="H61" s="126" t="s">
        <v>89</v>
      </c>
      <c r="I61" s="119"/>
      <c r="J61" s="30" t="b">
        <v>1</v>
      </c>
      <c r="K61" s="126" t="s">
        <v>90</v>
      </c>
      <c r="L61" s="119"/>
      <c r="M61" s="30" t="b">
        <v>1</v>
      </c>
      <c r="N61" s="127" t="s">
        <v>91</v>
      </c>
      <c r="O61" s="119"/>
      <c r="P61" s="30" t="b">
        <v>1</v>
      </c>
    </row>
    <row r="62" spans="2:16" ht="20.100000000000001" customHeight="1" x14ac:dyDescent="0.25">
      <c r="B62" s="126" t="s">
        <v>89</v>
      </c>
      <c r="C62" s="119"/>
      <c r="D62" s="30" t="b">
        <v>1</v>
      </c>
      <c r="E62" s="118" t="s">
        <v>92</v>
      </c>
      <c r="F62" s="119"/>
      <c r="G62" s="30" t="b">
        <v>1</v>
      </c>
      <c r="H62" s="126" t="s">
        <v>93</v>
      </c>
      <c r="I62" s="119"/>
      <c r="J62" s="30" t="b">
        <v>0</v>
      </c>
      <c r="K62" s="126" t="s">
        <v>94</v>
      </c>
      <c r="L62" s="119"/>
      <c r="M62" s="30" t="b">
        <v>1</v>
      </c>
      <c r="N62" s="127" t="s">
        <v>84</v>
      </c>
      <c r="O62" s="119"/>
      <c r="P62" s="30" t="b">
        <v>1</v>
      </c>
    </row>
    <row r="63" spans="2:16" ht="20.100000000000001" customHeight="1" x14ac:dyDescent="0.25">
      <c r="B63" s="126" t="s">
        <v>95</v>
      </c>
      <c r="C63" s="119"/>
      <c r="D63" s="30" t="b">
        <v>1</v>
      </c>
      <c r="E63" s="118" t="s">
        <v>96</v>
      </c>
      <c r="F63" s="119"/>
      <c r="G63" s="30" t="b">
        <v>1</v>
      </c>
      <c r="H63" s="35"/>
      <c r="I63" s="36"/>
      <c r="J63" s="37"/>
      <c r="K63" s="126" t="s">
        <v>97</v>
      </c>
      <c r="L63" s="119"/>
      <c r="M63" s="30" t="b">
        <v>1</v>
      </c>
      <c r="N63" s="127" t="s">
        <v>165</v>
      </c>
      <c r="O63" s="119"/>
      <c r="P63" s="30" t="b">
        <v>1</v>
      </c>
    </row>
    <row r="64" spans="2:16" ht="20.100000000000001" customHeight="1" x14ac:dyDescent="0.25">
      <c r="B64" s="126" t="s">
        <v>98</v>
      </c>
      <c r="C64" s="119"/>
      <c r="D64" s="30" t="b">
        <v>1</v>
      </c>
      <c r="E64" s="118" t="s">
        <v>99</v>
      </c>
      <c r="F64" s="119"/>
      <c r="G64" s="30" t="b">
        <v>1</v>
      </c>
      <c r="H64" s="38"/>
      <c r="I64" s="39"/>
      <c r="J64" s="40"/>
      <c r="K64" s="128" t="s">
        <v>100</v>
      </c>
      <c r="L64" s="129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18" t="s">
        <v>163</v>
      </c>
      <c r="F65" s="119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20" t="s">
        <v>106</v>
      </c>
      <c r="C69" s="120"/>
      <c r="D69" s="48"/>
      <c r="E69" s="48"/>
      <c r="F69" s="122" t="s">
        <v>107</v>
      </c>
      <c r="G69" s="124" t="s">
        <v>108</v>
      </c>
      <c r="H69" s="48"/>
      <c r="I69" s="120" t="s">
        <v>109</v>
      </c>
      <c r="J69" s="120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21"/>
      <c r="C70" s="121"/>
      <c r="D70" s="52"/>
      <c r="E70" s="53"/>
      <c r="F70" s="123"/>
      <c r="G70" s="125"/>
      <c r="H70" s="54"/>
      <c r="I70" s="121"/>
      <c r="J70" s="121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89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194">
        <v>-153.30000000000001</v>
      </c>
      <c r="D72" s="194">
        <v>-155.19999999999999</v>
      </c>
      <c r="E72" s="74" t="s">
        <v>119</v>
      </c>
      <c r="F72" s="194">
        <v>21.1</v>
      </c>
      <c r="G72" s="194">
        <v>19.5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194">
        <v>-133.4</v>
      </c>
      <c r="D73" s="194">
        <v>-134.1</v>
      </c>
      <c r="E73" s="75" t="s">
        <v>123</v>
      </c>
      <c r="F73" s="204">
        <v>34.5</v>
      </c>
      <c r="G73" s="204">
        <v>37.5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1</v>
      </c>
      <c r="Q73" s="69">
        <v>1</v>
      </c>
    </row>
    <row r="74" spans="2:17" ht="20.100000000000001" customHeight="1" x14ac:dyDescent="0.25">
      <c r="B74" s="66" t="s">
        <v>127</v>
      </c>
      <c r="C74" s="194">
        <v>-209.9</v>
      </c>
      <c r="D74" s="194">
        <v>-211.2</v>
      </c>
      <c r="E74" s="75" t="s">
        <v>128</v>
      </c>
      <c r="F74" s="205">
        <v>20</v>
      </c>
      <c r="G74" s="205">
        <v>20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194">
        <v>-111.8</v>
      </c>
      <c r="D75" s="194">
        <v>-113.1</v>
      </c>
      <c r="E75" s="75" t="s">
        <v>133</v>
      </c>
      <c r="F75" s="205">
        <v>40</v>
      </c>
      <c r="G75" s="205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194">
        <v>26</v>
      </c>
      <c r="D76" s="194">
        <v>24</v>
      </c>
      <c r="E76" s="75" t="s">
        <v>138</v>
      </c>
      <c r="F76" s="205">
        <v>10</v>
      </c>
      <c r="G76" s="205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194">
        <v>30.7</v>
      </c>
      <c r="D77" s="194">
        <v>28.1</v>
      </c>
      <c r="E77" s="75" t="s">
        <v>143</v>
      </c>
      <c r="F77" s="205">
        <v>150</v>
      </c>
      <c r="G77" s="205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194">
        <v>22.7</v>
      </c>
      <c r="D78" s="194">
        <v>20.9</v>
      </c>
      <c r="E78" s="75" t="s">
        <v>148</v>
      </c>
      <c r="F78" s="206"/>
      <c r="G78" s="206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194">
        <v>23.5</v>
      </c>
      <c r="D79" s="194">
        <v>21.6</v>
      </c>
      <c r="E79" s="74" t="s">
        <v>153</v>
      </c>
      <c r="F79" s="194">
        <v>18.399999999999999</v>
      </c>
      <c r="G79" s="194">
        <v>12.6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195">
        <v>3.7299999999999999E-5</v>
      </c>
      <c r="D80" s="195">
        <v>3.68E-5</v>
      </c>
      <c r="E80" s="75" t="s">
        <v>158</v>
      </c>
      <c r="F80" s="204">
        <v>42.9</v>
      </c>
      <c r="G80" s="204">
        <v>57.1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81" t="s">
        <v>162</v>
      </c>
      <c r="C84" s="181"/>
    </row>
    <row r="85" spans="2:16" ht="15" customHeight="1" x14ac:dyDescent="0.25">
      <c r="B85" s="209" t="s">
        <v>192</v>
      </c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1"/>
    </row>
    <row r="86" spans="2:16" ht="15" customHeight="1" x14ac:dyDescent="0.25">
      <c r="B86" s="212" t="s">
        <v>194</v>
      </c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5"/>
    </row>
    <row r="87" spans="2:16" ht="15" customHeight="1" x14ac:dyDescent="0.25">
      <c r="B87" s="190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2"/>
    </row>
    <row r="88" spans="2:16" ht="15" customHeight="1" x14ac:dyDescent="0.25">
      <c r="B88" s="190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2"/>
    </row>
    <row r="89" spans="2:16" ht="15" customHeight="1" x14ac:dyDescent="0.25">
      <c r="B89" s="193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6"/>
    </row>
    <row r="90" spans="2:16" ht="15" customHeight="1" x14ac:dyDescent="0.25">
      <c r="B90" s="190"/>
      <c r="C90" s="191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2"/>
    </row>
    <row r="91" spans="2:16" ht="15" customHeight="1" x14ac:dyDescent="0.25">
      <c r="B91" s="190"/>
      <c r="C91" s="191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2"/>
    </row>
    <row r="92" spans="2:16" ht="15" customHeight="1" x14ac:dyDescent="0.25">
      <c r="B92" s="184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6"/>
    </row>
    <row r="93" spans="2:16" ht="15" customHeight="1" x14ac:dyDescent="0.25">
      <c r="B93" s="184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6"/>
    </row>
    <row r="94" spans="2:16" ht="15" customHeight="1" x14ac:dyDescent="0.25">
      <c r="B94" s="184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6"/>
    </row>
    <row r="95" spans="2:16" ht="15" customHeight="1" x14ac:dyDescent="0.25">
      <c r="B95" s="184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6"/>
    </row>
    <row r="96" spans="2:16" ht="15" customHeight="1" x14ac:dyDescent="0.25">
      <c r="B96" s="184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6"/>
    </row>
    <row r="97" spans="2:16" ht="15" customHeight="1" x14ac:dyDescent="0.25">
      <c r="B97" s="184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6"/>
    </row>
    <row r="98" spans="2:16" ht="15" customHeight="1" x14ac:dyDescent="0.25">
      <c r="B98" s="184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6"/>
    </row>
    <row r="99" spans="2:16" ht="15" customHeight="1" x14ac:dyDescent="0.2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2025-05-17T04:51:18Z</dcterms:modified>
</cp:coreProperties>
</file>