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8" i="1" l="1"/>
  <c r="D18" i="1" l="1"/>
  <c r="D19" i="1" s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<sst xmlns="http://schemas.openxmlformats.org/spreadsheetml/2006/main" count="212" uniqueCount="191">
  <si>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</si>
  <si>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</si>
  <si>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</si>
  <si>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</si>
  <si>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</si>
  <si>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</si>
  <si>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</si>
  <si>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</si>
  <si>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</si>
  <si>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</si>
  <si>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</si>
  <si>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</si>
  <si>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</si>
  <si>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</si>
  <si>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</si>
  <si>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</si>
  <si>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</si>
  <si>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</si>
  <si>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</si>
  <si>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</si>
  <si>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</si>
  <si>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</si>
  <si>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</si>
  <si>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</si>
  <si>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</si>
  <si>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</si>
  <si>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</si>
  <si>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</si>
  <si>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</si>
  <si>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</si>
  <si>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</si>
  <si>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</si>
  <si>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</si>
  <si>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</si>
  <si>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</si>
  <si>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</si>
  <si>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</si>
  <si>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</si>
  <si>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</si>
  <si>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</si>
  <si>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</si>
  <si>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</si>
  <si>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</si>
  <si>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</si>
  <si>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</si>
  <si>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</si>
  <si>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</si>
  <si>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</si>
  <si>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</si>
  <si>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</si>
  <si>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</si>
  <si>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</si>
  <si>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</si>
  <si>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</si>
  <si>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</si>
  <si>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</si>
  <si>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</si>
  <si>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</si>
  <si>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</si>
  <si>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</si>
  <si>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</si>
  <si>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</si>
  <si>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</si>
  <si>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</si>
  <si>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</si>
  <si>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</si>
  <si>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</si>
  <si>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</si>
  <si>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</si>
  <si>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</si>
  <si>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</si>
  <si>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</si>
  <si>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</si>
  <si>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</si>
  <si>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</si>
  <si>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</si>
  <si>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</si>
  <si>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</si>
  <si>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</si>
  <si>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</si>
  <si>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</si>
  <si>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</si>
  <si>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</si>
  <si>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</si>
  <si>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</si>
  <si>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</si>
  <si>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</si>
  <si>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</si>
  <si>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</si>
  <si>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</si>
  <si>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</si>
  <si>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</si>
  <si>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</si>
  <si>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</si>
  <si>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</si>
  <si>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</si>
  <si>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</si>
  <si>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</si>
  <si>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</si>
  <si>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</si>
  <si>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</si>
  <si>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</si>
  <si>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</si>
  <si>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</si>
  <si>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</si>
  <si>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</si>
  <si>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</si>
  <si>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</si>
  <si>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</si>
  <si>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</si>
  <si>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</si>
  <si>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</si>
  <si>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</si>
  <si>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</si>
  <si>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</si>
  <si>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</si>
  <si>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</si>
  <si>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</si>
  <si>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</si>
  <si>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</si>
  <si>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</si>
  <si>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</si>
  <si>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</si>
  <si>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</si>
  <si>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</si>
  <si>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</si>
  <si>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</si>
  <si>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</si>
  <si>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</si>
  <si>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</si>
  <si>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</si>
  <si>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</si>
  <si>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</si>
  <si>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</si>
  <si>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</si>
  <si>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</si>
  <si>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</si>
  <si>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</si>
  <si>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</si>
  <si>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</si>
  <si>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</si>
  <si>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</si>
  <si>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</si>
  <si>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</si>
  <si>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</si>
  <si>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</si>
  <si>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</si>
  <si>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</si>
  <si>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</si>
  <si>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</si>
  <si>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</si>
  <si>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</si>
  <si>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</si>
  <si>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</si>
  <si>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</si>
  <si>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</si>
  <si>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</si>
  <si>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</si>
  <si>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</si>
  <si>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</si>
  <si>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</si>
  <si>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</si>
  <si>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</si>
  <si>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</si>
  <si>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</si>
  <si>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</si>
  <si>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</si>
  <si>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</si>
  <si>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</si>
  <si>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</si>
  <si>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</si>
  <si>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</si>
  <si>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</si>
  <si>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</si>
  <si>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</si>
  <si>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</si>
  <si>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</si>
  <si>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</si>
  <si>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</si>
  <si>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</si>
  <si>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</si>
  <si>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</si>
  <si>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</si>
  <si>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KSP</t>
    <phoneticPr fontId="3" type="noConversion"/>
  </si>
  <si>
    <t>현대섭</t>
    <phoneticPr fontId="3" type="noConversion"/>
  </si>
  <si>
    <t>E</t>
    <phoneticPr fontId="3" type="noConversion"/>
  </si>
  <si>
    <t>2) Filter B 제외하고 관측</t>
    <phoneticPr fontId="3" type="noConversion"/>
  </si>
  <si>
    <t>1) 방풍막 제거</t>
    <phoneticPr fontId="3" type="noConversion"/>
  </si>
  <si>
    <t>M_005835</t>
    <phoneticPr fontId="3" type="noConversion"/>
  </si>
  <si>
    <t>1) [22:40-00:26] 고습으로 관측중단후 재개 [01:07] 관측중단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</si>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</sst>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  <font>
      <sz val="7.5"/>
      <color rgb="FFFF0000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2" borderId="15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184" fontId="45" fillId="2" borderId="1" xfId="1" applyNumberFormat="1" applyFont="1" applyFill="1" applyBorder="1" applyAlignment="1" applyProtection="1">
      <alignment horizontal="center" vertical="center"/>
      <protection locked="0"/>
    </xf>
    <xf numFmtId="0" fontId="45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0" fontId="54" fillId="2" borderId="19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177" fontId="56" fillId="2" borderId="1" xfId="0" applyNumberFormat="1" applyFont="1" applyFill="1" applyBorder="1" applyAlignment="1" applyProtection="1">
      <alignment horizontal="center" vertical="center"/>
      <protection locked="0"/>
    </xf>
    <xf numFmtId="0" fontId="56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H6" sqref="H6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1:16" ht="13.5" customHeight="1" x14ac:dyDescent="0.25"/>
    <row r="2" spans="1:16" ht="14.25" customHeight="1" thickBot="1" x14ac:dyDescent="0.3">
      <c r="B2" s="202" t="s">
        <v>0</v>
      </c>
      <c r="C2" s="20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3" t="s">
        <v>1</v>
      </c>
      <c r="C3" s="203">
        <v>45694</v>
      </c>
      <c r="D3" s="204"/>
      <c r="E3" s="1"/>
      <c r="F3" s="1"/>
      <c r="G3" s="1"/>
      <c r="H3" s="1"/>
      <c r="I3" s="1"/>
      <c r="J3" s="1"/>
      <c r="K3" s="35" t="s">
        <v>2</v>
      </c>
      <c r="L3" s="205">
        <f>(P31-(P32+P33))/P31*100</f>
        <v>56.11650485436892</v>
      </c>
      <c r="M3" s="205"/>
      <c r="N3" s="35" t="s">
        <v>3</v>
      </c>
      <c r="O3" s="205">
        <f>(P31-P33)/P31*100</f>
        <v>100</v>
      </c>
      <c r="P3" s="205"/>
    </row>
    <row r="4" spans="1:16" ht="14.25" customHeight="1" x14ac:dyDescent="0.25">
      <c r="B4" s="2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2" t="s">
        <v>6</v>
      </c>
      <c r="C7" s="20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102" t="s">
        <v>21</v>
      </c>
      <c r="C9" s="141">
        <v>0.79166666666666663</v>
      </c>
      <c r="D9" s="131">
        <v>1.6</v>
      </c>
      <c r="E9" s="131">
        <v>18</v>
      </c>
      <c r="F9" s="131">
        <v>46</v>
      </c>
      <c r="G9" s="130" t="s">
        <v>185</v>
      </c>
      <c r="H9" s="131">
        <v>3.7</v>
      </c>
      <c r="I9" s="130">
        <v>68</v>
      </c>
      <c r="J9" s="133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8" customFormat="1" ht="14.25" customHeight="1" x14ac:dyDescent="0.25">
      <c r="B10" s="79" t="s">
        <v>22</v>
      </c>
      <c r="C10" s="141">
        <v>0.92361111111111116</v>
      </c>
      <c r="D10" s="131">
        <v>2.1</v>
      </c>
      <c r="E10" s="131">
        <v>13.4</v>
      </c>
      <c r="F10" s="131">
        <v>82</v>
      </c>
      <c r="G10" s="130" t="s">
        <v>185</v>
      </c>
      <c r="H10" s="131">
        <v>3.7</v>
      </c>
      <c r="I10" s="142"/>
      <c r="J10" s="133">
        <f>IF(L10, 1, 0) + IF(M10, 2, 0) + IF(N10, 4, 0) + IF(O10, 8, 0) + IF(P10, 16, 0)</f>
        <v>4</v>
      </c>
      <c r="K10" s="8" t="b">
        <v>1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8" customFormat="1" ht="14.25" customHeight="1" thickBot="1" x14ac:dyDescent="0.3">
      <c r="B11" s="80" t="s">
        <v>23</v>
      </c>
      <c r="C11" s="128">
        <v>0.1111111111111111</v>
      </c>
      <c r="D11" s="129"/>
      <c r="E11" s="129">
        <v>14.6</v>
      </c>
      <c r="F11" s="129">
        <v>78</v>
      </c>
      <c r="G11" s="130" t="s">
        <v>190</v>
      </c>
      <c r="H11" s="131">
        <v>5.6</v>
      </c>
      <c r="I11" s="132"/>
      <c r="J11" s="133">
        <f>IF(L11, 1, 0) + IF(M11, 2, 0) + IF(N11, 4, 0) + IF(O11, 8, 0) + IF(P11, 16, 0)</f>
        <v>4</v>
      </c>
      <c r="K11" s="81" t="b">
        <v>1</v>
      </c>
      <c r="L11" s="81" t="b">
        <v>0</v>
      </c>
      <c r="M11" s="81" t="b">
        <v>0</v>
      </c>
      <c r="N11" s="81" t="b">
        <v>1</v>
      </c>
      <c r="O11" s="81" t="b">
        <v>0</v>
      </c>
      <c r="P11" s="81" t="b">
        <v>0</v>
      </c>
    </row>
    <row r="12" spans="1:16" ht="14.25" customHeight="1" thickBot="1" x14ac:dyDescent="0.3">
      <c r="B12" s="10" t="s">
        <v>24</v>
      </c>
      <c r="C12" s="11">
        <f>(24-C9)+C11</f>
        <v>23.319444444444443</v>
      </c>
      <c r="D12" s="12">
        <f>AVERAGE(D9:D11)</f>
        <v>1.85</v>
      </c>
      <c r="E12" s="12">
        <f>AVERAGE(E9:E11)</f>
        <v>15.333333333333334</v>
      </c>
      <c r="F12" s="13">
        <f>AVERAGE(F9:F11)</f>
        <v>68.666666666666671</v>
      </c>
      <c r="G12" s="14"/>
      <c r="H12" s="15">
        <f>AVERAGE(H9:H11)</f>
        <v>4.333333333333333</v>
      </c>
      <c r="I12" s="16"/>
      <c r="J12" s="17">
        <f>AVERAGE(J9:J11)</f>
        <v>2.6666666666666665</v>
      </c>
      <c r="K12" s="82"/>
      <c r="L12" s="82"/>
      <c r="M12" s="82"/>
      <c r="N12" s="82"/>
      <c r="O12" s="82"/>
      <c r="P12" s="82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2" t="s">
        <v>25</v>
      </c>
      <c r="C14" s="20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1:16" s="78" customFormat="1" ht="14.1" customHeight="1" x14ac:dyDescent="0.25">
      <c r="A16" s="34"/>
      <c r="B16" s="24" t="s">
        <v>40</v>
      </c>
      <c r="C16" s="138" t="s">
        <v>176</v>
      </c>
      <c r="D16" s="139" t="s">
        <v>178</v>
      </c>
      <c r="E16" s="139" t="s">
        <v>182</v>
      </c>
      <c r="F16" s="139" t="s">
        <v>183</v>
      </c>
      <c r="G16" s="139" t="s">
        <v>178</v>
      </c>
      <c r="H16" s="224"/>
      <c r="I16" s="224"/>
      <c r="J16" s="224"/>
      <c r="K16" s="224"/>
      <c r="L16" s="224"/>
      <c r="M16" s="224"/>
      <c r="N16" s="224"/>
      <c r="O16" s="224"/>
      <c r="P16" s="139" t="s">
        <v>41</v>
      </c>
    </row>
    <row r="17" spans="1:16" s="78" customFormat="1" ht="14.1" customHeight="1" x14ac:dyDescent="0.25">
      <c r="A17" s="34"/>
      <c r="B17" s="24" t="s">
        <v>42</v>
      </c>
      <c r="C17" s="120">
        <v>0.72569444444444453</v>
      </c>
      <c r="D17" s="120">
        <v>0.72916666666666663</v>
      </c>
      <c r="E17" s="120">
        <v>0.76944444444444438</v>
      </c>
      <c r="F17" s="120">
        <v>0.79236111111111107</v>
      </c>
      <c r="G17" s="120">
        <v>0.11805555555555557</v>
      </c>
      <c r="H17" s="225"/>
      <c r="I17" s="225"/>
      <c r="J17" s="225"/>
      <c r="K17" s="225"/>
      <c r="L17" s="225"/>
      <c r="M17" s="225"/>
      <c r="N17" s="225"/>
      <c r="O17" s="225"/>
      <c r="P17" s="120">
        <v>0.125</v>
      </c>
    </row>
    <row r="18" spans="1:16" s="78" customFormat="1" ht="14.1" customHeight="1" x14ac:dyDescent="0.25">
      <c r="A18" s="34"/>
      <c r="B18" s="24" t="s">
        <v>43</v>
      </c>
      <c r="C18" s="139">
        <v>5797</v>
      </c>
      <c r="D18" s="139">
        <f>C18+1</f>
        <v>5798</v>
      </c>
      <c r="E18" s="139">
        <f t="shared" ref="E18" si="0">D19+1</f>
        <v>5803</v>
      </c>
      <c r="F18" s="139">
        <f>E19+1</f>
        <v>5819</v>
      </c>
      <c r="G18" s="139">
        <v>5930</v>
      </c>
      <c r="H18" s="224"/>
      <c r="I18" s="224"/>
      <c r="J18" s="224"/>
      <c r="K18" s="224"/>
      <c r="L18" s="225"/>
      <c r="M18" s="225"/>
      <c r="N18" s="225"/>
      <c r="O18" s="225"/>
      <c r="P18" s="139">
        <f>MAX(C18:O19)+1</f>
        <v>5935</v>
      </c>
    </row>
    <row r="19" spans="1:16" s="78" customFormat="1" ht="14.1" customHeight="1" thickBot="1" x14ac:dyDescent="0.3">
      <c r="A19" s="34"/>
      <c r="B19" s="9" t="s">
        <v>44</v>
      </c>
      <c r="C19" s="83"/>
      <c r="D19" s="139">
        <f>D18+4</f>
        <v>5802</v>
      </c>
      <c r="E19" s="140">
        <v>5818</v>
      </c>
      <c r="F19" s="140">
        <v>5911</v>
      </c>
      <c r="G19" s="140">
        <f>G18+4</f>
        <v>5934</v>
      </c>
      <c r="H19" s="226"/>
      <c r="I19" s="226"/>
      <c r="J19" s="226"/>
      <c r="K19" s="226"/>
      <c r="L19" s="227"/>
      <c r="M19" s="227"/>
      <c r="N19" s="226"/>
      <c r="O19" s="226"/>
      <c r="P19" s="83"/>
    </row>
    <row r="20" spans="1:16" ht="14.1" customHeight="1" thickBot="1" x14ac:dyDescent="0.3">
      <c r="B20" s="21" t="s">
        <v>45</v>
      </c>
      <c r="C20" s="96"/>
      <c r="D20" s="97">
        <f>IF(ISNUMBER(D18),D19-D18+1,"")</f>
        <v>5</v>
      </c>
      <c r="E20" s="89">
        <f t="shared" ref="E20:O20" si="1">IF(ISNUMBER(E18),E19-E18+1,"")</f>
        <v>16</v>
      </c>
      <c r="F20" s="89">
        <f t="shared" si="1"/>
        <v>93</v>
      </c>
      <c r="G20" s="89">
        <f t="shared" si="1"/>
        <v>5</v>
      </c>
      <c r="H20" s="89" t="str">
        <f t="shared" si="1"/>
        <v/>
      </c>
      <c r="I20" s="89" t="str">
        <f t="shared" si="1"/>
        <v/>
      </c>
      <c r="J20" s="89" t="str">
        <f t="shared" si="1"/>
        <v/>
      </c>
      <c r="K20" s="22" t="str">
        <f t="shared" si="1"/>
        <v/>
      </c>
      <c r="L20" s="22" t="str">
        <f t="shared" si="1"/>
        <v/>
      </c>
      <c r="M20" s="22" t="str">
        <f t="shared" si="1"/>
        <v/>
      </c>
      <c r="N20" s="22" t="str">
        <f t="shared" si="1"/>
        <v/>
      </c>
      <c r="O20" s="22" t="str">
        <f t="shared" si="1"/>
        <v/>
      </c>
      <c r="P20" s="20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4" t="s">
        <v>46</v>
      </c>
      <c r="C22" s="24" t="s">
        <v>21</v>
      </c>
      <c r="D22" s="24" t="s">
        <v>23</v>
      </c>
      <c r="E22" s="24" t="s">
        <v>47</v>
      </c>
      <c r="F22" s="215" t="s">
        <v>48</v>
      </c>
      <c r="G22" s="215"/>
      <c r="H22" s="215"/>
      <c r="I22" s="215"/>
      <c r="J22" s="24" t="s">
        <v>21</v>
      </c>
      <c r="K22" s="24" t="s">
        <v>23</v>
      </c>
      <c r="L22" s="24" t="s">
        <v>47</v>
      </c>
      <c r="M22" s="215" t="s">
        <v>48</v>
      </c>
      <c r="N22" s="215"/>
      <c r="O22" s="215"/>
      <c r="P22" s="215"/>
    </row>
    <row r="23" spans="1:16" ht="13.5" customHeight="1" x14ac:dyDescent="0.25">
      <c r="B23" s="214"/>
      <c r="C23" s="134"/>
      <c r="D23" s="134"/>
      <c r="E23" s="116" t="s">
        <v>181</v>
      </c>
      <c r="F23" s="216" t="s">
        <v>179</v>
      </c>
      <c r="G23" s="216"/>
      <c r="H23" s="216"/>
      <c r="I23" s="216"/>
      <c r="J23" s="115"/>
      <c r="K23" s="115"/>
      <c r="L23" s="117" t="s">
        <v>50</v>
      </c>
      <c r="M23" s="213" t="s">
        <v>179</v>
      </c>
      <c r="N23" s="213"/>
      <c r="O23" s="213"/>
      <c r="P23" s="213"/>
    </row>
    <row r="24" spans="1:16" ht="13.5" customHeight="1" x14ac:dyDescent="0.25">
      <c r="B24" s="214"/>
      <c r="C24" s="135"/>
      <c r="D24" s="135"/>
      <c r="E24" s="117" t="s">
        <v>177</v>
      </c>
      <c r="F24" s="216" t="s">
        <v>179</v>
      </c>
      <c r="G24" s="216"/>
      <c r="H24" s="216"/>
      <c r="I24" s="216"/>
      <c r="J24" s="118"/>
      <c r="K24" s="118"/>
      <c r="L24" s="117" t="s">
        <v>51</v>
      </c>
      <c r="M24" s="213" t="s">
        <v>179</v>
      </c>
      <c r="N24" s="213"/>
      <c r="O24" s="213"/>
      <c r="P24" s="213"/>
    </row>
    <row r="25" spans="1:16" ht="13.5" customHeight="1" x14ac:dyDescent="0.25">
      <c r="B25" s="214"/>
      <c r="C25" s="135"/>
      <c r="D25" s="135"/>
      <c r="E25" s="117" t="s">
        <v>51</v>
      </c>
      <c r="F25" s="216" t="s">
        <v>179</v>
      </c>
      <c r="G25" s="216"/>
      <c r="H25" s="216"/>
      <c r="I25" s="216"/>
      <c r="J25" s="118"/>
      <c r="K25" s="118"/>
      <c r="L25" s="117" t="s">
        <v>180</v>
      </c>
      <c r="M25" s="213" t="s">
        <v>179</v>
      </c>
      <c r="N25" s="213"/>
      <c r="O25" s="213"/>
      <c r="P25" s="213"/>
    </row>
    <row r="26" spans="1:16" ht="13.5" customHeight="1" x14ac:dyDescent="0.25">
      <c r="B26" s="214"/>
      <c r="C26" s="135"/>
      <c r="D26" s="135"/>
      <c r="E26" s="117" t="s">
        <v>50</v>
      </c>
      <c r="F26" s="216" t="s">
        <v>179</v>
      </c>
      <c r="G26" s="216"/>
      <c r="H26" s="216"/>
      <c r="I26" s="216"/>
      <c r="J26" s="118"/>
      <c r="K26" s="118"/>
      <c r="L26" s="117" t="s">
        <v>49</v>
      </c>
      <c r="M26" s="213" t="s">
        <v>179</v>
      </c>
      <c r="N26" s="213"/>
      <c r="O26" s="213"/>
      <c r="P26" s="213"/>
    </row>
    <row r="27" spans="1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1" customHeight="1" thickBot="1" x14ac:dyDescent="0.3">
      <c r="B28" s="202" t="s">
        <v>52</v>
      </c>
      <c r="C28" s="202"/>
      <c r="D28" s="20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1:16" ht="14.1" customHeight="1" x14ac:dyDescent="0.25">
      <c r="B30" s="25" t="s">
        <v>170</v>
      </c>
      <c r="C30" s="107"/>
      <c r="D30" s="108">
        <v>0.25347222222222221</v>
      </c>
      <c r="E30" s="108">
        <v>6.25E-2</v>
      </c>
      <c r="F30" s="108"/>
      <c r="G30" s="108"/>
      <c r="H30" s="108"/>
      <c r="I30" s="108"/>
      <c r="J30" s="108"/>
      <c r="K30" s="109"/>
      <c r="L30" s="108"/>
      <c r="M30" s="108"/>
      <c r="N30" s="108"/>
      <c r="O30" s="108"/>
      <c r="P30" s="94">
        <f>SUM(C30:J30,L30:N30)</f>
        <v>0.31597222222222221</v>
      </c>
    </row>
    <row r="31" spans="1:16" ht="14.1" customHeight="1" x14ac:dyDescent="0.25">
      <c r="B31" s="25" t="s">
        <v>171</v>
      </c>
      <c r="C31" s="113"/>
      <c r="D31" s="127">
        <v>0.25347222222222221</v>
      </c>
      <c r="E31" s="127">
        <v>6.25E-2</v>
      </c>
      <c r="F31" s="127"/>
      <c r="G31" s="127"/>
      <c r="H31" s="127"/>
      <c r="I31" s="127"/>
      <c r="J31" s="127"/>
      <c r="K31" s="127">
        <v>4.1666666666666664E-2</v>
      </c>
      <c r="L31" s="137"/>
      <c r="M31" s="119"/>
      <c r="N31" s="119"/>
      <c r="O31" s="114"/>
      <c r="P31" s="94">
        <f>SUM(C31:N31)</f>
        <v>0.3576388888888889</v>
      </c>
    </row>
    <row r="32" spans="1:16" ht="14.1" customHeight="1" x14ac:dyDescent="0.25">
      <c r="B32" s="25" t="s">
        <v>67</v>
      </c>
      <c r="C32" s="110"/>
      <c r="D32" s="111">
        <v>7.3611111111111113E-2</v>
      </c>
      <c r="E32" s="111">
        <v>6.25E-2</v>
      </c>
      <c r="F32" s="111"/>
      <c r="G32" s="111"/>
      <c r="H32" s="111"/>
      <c r="I32" s="111"/>
      <c r="J32" s="111"/>
      <c r="K32" s="111">
        <v>2.0833333333333332E-2</v>
      </c>
      <c r="L32" s="111"/>
      <c r="M32" s="111"/>
      <c r="N32" s="111"/>
      <c r="O32" s="112"/>
      <c r="P32" s="94">
        <f>SUM(C32:N32)</f>
        <v>0.15694444444444447</v>
      </c>
    </row>
    <row r="33" spans="2:16" ht="14.1" customHeight="1" thickBot="1" x14ac:dyDescent="0.3">
      <c r="B33" s="25" t="s">
        <v>68</v>
      </c>
      <c r="C33" s="106"/>
      <c r="D33" s="136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0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2">D31-D32-D33</f>
        <v>0.17986111111111108</v>
      </c>
      <c r="E34" s="84">
        <f t="shared" si="2"/>
        <v>0</v>
      </c>
      <c r="F34" s="84">
        <f t="shared" si="2"/>
        <v>0</v>
      </c>
      <c r="G34" s="84">
        <f t="shared" si="2"/>
        <v>0</v>
      </c>
      <c r="H34" s="84">
        <f t="shared" si="2"/>
        <v>0</v>
      </c>
      <c r="I34" s="84">
        <f t="shared" si="2"/>
        <v>0</v>
      </c>
      <c r="J34" s="84">
        <f t="shared" si="2"/>
        <v>0</v>
      </c>
      <c r="K34" s="84">
        <f t="shared" si="2"/>
        <v>2.0833333333333332E-2</v>
      </c>
      <c r="L34" s="84">
        <f t="shared" si="2"/>
        <v>0</v>
      </c>
      <c r="M34" s="84">
        <f t="shared" si="2"/>
        <v>0</v>
      </c>
      <c r="N34" s="84">
        <f t="shared" si="2"/>
        <v>0</v>
      </c>
      <c r="O34" s="98"/>
      <c r="P34" s="99">
        <f t="shared" si="2"/>
        <v>0.20069444444444443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98" t="s">
        <v>69</v>
      </c>
      <c r="C36" s="197" t="s">
        <v>188</v>
      </c>
      <c r="D36" s="197"/>
      <c r="E36" s="201"/>
      <c r="F36" s="201"/>
      <c r="G36" s="201"/>
      <c r="H36" s="201"/>
      <c r="I36" s="197"/>
      <c r="J36" s="197"/>
      <c r="K36" s="197"/>
      <c r="L36" s="197"/>
      <c r="M36" s="197"/>
      <c r="N36" s="197"/>
      <c r="O36" s="197"/>
      <c r="P36" s="197"/>
    </row>
    <row r="37" spans="2:16" ht="18" customHeight="1" x14ac:dyDescent="0.25">
      <c r="B37" s="199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</row>
    <row r="38" spans="2:16" ht="18" customHeight="1" x14ac:dyDescent="0.25">
      <c r="B38" s="199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</row>
    <row r="39" spans="2:16" ht="18" customHeight="1" x14ac:dyDescent="0.25">
      <c r="B39" s="199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</row>
    <row r="40" spans="2:16" ht="18" customHeight="1" x14ac:dyDescent="0.25">
      <c r="B40" s="199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</row>
    <row r="41" spans="2:16" ht="18" customHeight="1" x14ac:dyDescent="0.25">
      <c r="B41" s="200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4" t="s">
        <v>70</v>
      </c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6"/>
    </row>
    <row r="44" spans="2:16" ht="14.1" customHeight="1" x14ac:dyDescent="0.25">
      <c r="B44" s="187" t="s">
        <v>189</v>
      </c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9"/>
    </row>
    <row r="45" spans="2:16" ht="14.1" customHeight="1" x14ac:dyDescent="0.25">
      <c r="B45" s="190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2"/>
    </row>
    <row r="46" spans="2:16" ht="14.1" customHeight="1" x14ac:dyDescent="0.25">
      <c r="B46" s="193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2"/>
    </row>
    <row r="47" spans="2:16" ht="14.1" customHeight="1" x14ac:dyDescent="0.25">
      <c r="B47" s="194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6"/>
    </row>
    <row r="48" spans="2:16" ht="14.1" customHeight="1" x14ac:dyDescent="0.25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25">
      <c r="B49" s="168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70"/>
    </row>
    <row r="50" spans="2:16" ht="14.1" customHeight="1" x14ac:dyDescent="0.25">
      <c r="B50" s="168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70"/>
    </row>
    <row r="51" spans="2:16" ht="14.1" customHeight="1" x14ac:dyDescent="0.25">
      <c r="B51" s="168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70"/>
    </row>
    <row r="52" spans="2:16" ht="14.1" customHeight="1" thickBot="1" x14ac:dyDescent="0.3">
      <c r="B52" s="171"/>
      <c r="C52" s="172"/>
      <c r="D52" s="169"/>
      <c r="E52" s="169"/>
      <c r="F52" s="169"/>
      <c r="G52" s="172"/>
      <c r="H52" s="172"/>
      <c r="I52" s="172"/>
      <c r="J52" s="172"/>
      <c r="K52" s="172"/>
      <c r="L52" s="172"/>
      <c r="M52" s="172"/>
      <c r="N52" s="172"/>
      <c r="O52" s="172"/>
      <c r="P52" s="173"/>
    </row>
    <row r="53" spans="2:16" ht="14.1" customHeight="1" thickTop="1" thickBot="1" x14ac:dyDescent="0.3">
      <c r="B53" s="174" t="s">
        <v>168</v>
      </c>
      <c r="C53" s="175"/>
      <c r="D53" s="103">
        <v>1.45</v>
      </c>
      <c r="E53" s="103"/>
      <c r="F53" s="103"/>
      <c r="G53" s="178"/>
      <c r="H53" s="179"/>
      <c r="I53" s="179"/>
      <c r="J53" s="179"/>
      <c r="K53" s="179"/>
      <c r="L53" s="179"/>
      <c r="M53" s="179"/>
      <c r="N53" s="179"/>
      <c r="O53" s="179"/>
      <c r="P53" s="180"/>
    </row>
    <row r="54" spans="2:16" ht="14.1" customHeight="1" thickTop="1" thickBot="1" x14ac:dyDescent="0.3">
      <c r="B54" s="176" t="s">
        <v>167</v>
      </c>
      <c r="C54" s="177"/>
      <c r="D54" s="177"/>
      <c r="E54" s="177"/>
      <c r="F54" s="103"/>
      <c r="G54" s="181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25"/>
    <row r="56" spans="2:16" ht="17.25" customHeight="1" x14ac:dyDescent="0.25">
      <c r="B56" s="155" t="s">
        <v>71</v>
      </c>
      <c r="C56" s="155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56" t="s">
        <v>72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73</v>
      </c>
      <c r="O57" s="157"/>
      <c r="P57" s="160"/>
    </row>
    <row r="58" spans="2:16" ht="17.100000000000001" customHeight="1" x14ac:dyDescent="0.25">
      <c r="B58" s="161" t="s">
        <v>74</v>
      </c>
      <c r="C58" s="162"/>
      <c r="D58" s="163"/>
      <c r="E58" s="161" t="s">
        <v>75</v>
      </c>
      <c r="F58" s="162"/>
      <c r="G58" s="163"/>
      <c r="H58" s="162" t="s">
        <v>76</v>
      </c>
      <c r="I58" s="162"/>
      <c r="J58" s="162"/>
      <c r="K58" s="164" t="s">
        <v>77</v>
      </c>
      <c r="L58" s="162"/>
      <c r="M58" s="165"/>
      <c r="N58" s="166"/>
      <c r="O58" s="162"/>
      <c r="P58" s="167"/>
    </row>
    <row r="59" spans="2:16" ht="20.100000000000001" customHeight="1" x14ac:dyDescent="0.25">
      <c r="B59" s="143" t="s">
        <v>78</v>
      </c>
      <c r="C59" s="144"/>
      <c r="D59" s="32" t="b">
        <v>1</v>
      </c>
      <c r="E59" s="143" t="s">
        <v>79</v>
      </c>
      <c r="F59" s="144"/>
      <c r="G59" s="32" t="b">
        <v>1</v>
      </c>
      <c r="H59" s="151" t="s">
        <v>80</v>
      </c>
      <c r="I59" s="144"/>
      <c r="J59" s="32" t="b">
        <v>1</v>
      </c>
      <c r="K59" s="151" t="s">
        <v>81</v>
      </c>
      <c r="L59" s="144"/>
      <c r="M59" s="32" t="b">
        <v>1</v>
      </c>
      <c r="N59" s="152" t="s">
        <v>82</v>
      </c>
      <c r="O59" s="144"/>
      <c r="P59" s="32" t="b">
        <v>1</v>
      </c>
    </row>
    <row r="60" spans="2:16" ht="20.100000000000001" customHeight="1" x14ac:dyDescent="0.25">
      <c r="B60" s="143" t="s">
        <v>83</v>
      </c>
      <c r="C60" s="144"/>
      <c r="D60" s="32" t="b">
        <v>1</v>
      </c>
      <c r="E60" s="143" t="s">
        <v>84</v>
      </c>
      <c r="F60" s="144"/>
      <c r="G60" s="32" t="b">
        <v>1</v>
      </c>
      <c r="H60" s="151" t="s">
        <v>85</v>
      </c>
      <c r="I60" s="144"/>
      <c r="J60" s="32" t="b">
        <v>1</v>
      </c>
      <c r="K60" s="151" t="s">
        <v>86</v>
      </c>
      <c r="L60" s="144"/>
      <c r="M60" s="32" t="b">
        <v>1</v>
      </c>
      <c r="N60" s="152" t="s">
        <v>87</v>
      </c>
      <c r="O60" s="144"/>
      <c r="P60" s="32" t="b">
        <v>1</v>
      </c>
    </row>
    <row r="61" spans="2:16" ht="20.100000000000001" customHeight="1" x14ac:dyDescent="0.25">
      <c r="B61" s="143" t="s">
        <v>88</v>
      </c>
      <c r="C61" s="144"/>
      <c r="D61" s="32" t="b">
        <v>1</v>
      </c>
      <c r="E61" s="143" t="s">
        <v>89</v>
      </c>
      <c r="F61" s="144"/>
      <c r="G61" s="32" t="b">
        <v>1</v>
      </c>
      <c r="H61" s="151" t="s">
        <v>90</v>
      </c>
      <c r="I61" s="144"/>
      <c r="J61" s="32" t="b">
        <v>1</v>
      </c>
      <c r="K61" s="151" t="s">
        <v>91</v>
      </c>
      <c r="L61" s="144"/>
      <c r="M61" s="32" t="b">
        <v>1</v>
      </c>
      <c r="N61" s="152" t="s">
        <v>92</v>
      </c>
      <c r="O61" s="144"/>
      <c r="P61" s="32" t="b">
        <v>1</v>
      </c>
    </row>
    <row r="62" spans="2:16" ht="20.100000000000001" customHeight="1" x14ac:dyDescent="0.25">
      <c r="B62" s="151" t="s">
        <v>90</v>
      </c>
      <c r="C62" s="144"/>
      <c r="D62" s="32" t="b">
        <v>1</v>
      </c>
      <c r="E62" s="143" t="s">
        <v>93</v>
      </c>
      <c r="F62" s="144"/>
      <c r="G62" s="32" t="b">
        <v>1</v>
      </c>
      <c r="H62" s="151" t="s">
        <v>94</v>
      </c>
      <c r="I62" s="144"/>
      <c r="J62" s="32" t="b">
        <v>0</v>
      </c>
      <c r="K62" s="151" t="s">
        <v>95</v>
      </c>
      <c r="L62" s="144"/>
      <c r="M62" s="32" t="b">
        <v>1</v>
      </c>
      <c r="N62" s="152" t="s">
        <v>85</v>
      </c>
      <c r="O62" s="144"/>
      <c r="P62" s="32" t="b">
        <v>1</v>
      </c>
    </row>
    <row r="63" spans="2:16" ht="20.100000000000001" customHeight="1" x14ac:dyDescent="0.25">
      <c r="B63" s="151" t="s">
        <v>96</v>
      </c>
      <c r="C63" s="144"/>
      <c r="D63" s="32" t="b">
        <v>1</v>
      </c>
      <c r="E63" s="143" t="s">
        <v>97</v>
      </c>
      <c r="F63" s="144"/>
      <c r="G63" s="32" t="b">
        <v>1</v>
      </c>
      <c r="H63" s="37"/>
      <c r="I63" s="38"/>
      <c r="J63" s="39"/>
      <c r="K63" s="151" t="s">
        <v>98</v>
      </c>
      <c r="L63" s="144"/>
      <c r="M63" s="32" t="b">
        <v>1</v>
      </c>
      <c r="N63" s="152" t="s">
        <v>166</v>
      </c>
      <c r="O63" s="144"/>
      <c r="P63" s="32" t="b">
        <v>1</v>
      </c>
    </row>
    <row r="64" spans="2:16" ht="20.100000000000001" customHeight="1" x14ac:dyDescent="0.25">
      <c r="B64" s="151" t="s">
        <v>99</v>
      </c>
      <c r="C64" s="144"/>
      <c r="D64" s="32" t="b">
        <v>0</v>
      </c>
      <c r="E64" s="143" t="s">
        <v>100</v>
      </c>
      <c r="F64" s="144"/>
      <c r="G64" s="32" t="b">
        <v>1</v>
      </c>
      <c r="H64" s="40"/>
      <c r="I64" s="41"/>
      <c r="J64" s="42"/>
      <c r="K64" s="153" t="s">
        <v>101</v>
      </c>
      <c r="L64" s="154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143" t="s">
        <v>164</v>
      </c>
      <c r="F65" s="144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145" t="s">
        <v>107</v>
      </c>
      <c r="C69" s="145"/>
      <c r="D69" s="50"/>
      <c r="E69" s="50"/>
      <c r="F69" s="147" t="s">
        <v>108</v>
      </c>
      <c r="G69" s="149" t="s">
        <v>109</v>
      </c>
      <c r="H69" s="50"/>
      <c r="I69" s="145" t="s">
        <v>110</v>
      </c>
      <c r="J69" s="145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146"/>
      <c r="C70" s="146"/>
      <c r="D70" s="54"/>
      <c r="E70" s="55"/>
      <c r="F70" s="148"/>
      <c r="G70" s="150"/>
      <c r="H70" s="56"/>
      <c r="I70" s="146"/>
      <c r="J70" s="146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1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-152.30000000000001</v>
      </c>
      <c r="D72" s="125">
        <v>-153.80000000000001</v>
      </c>
      <c r="E72" s="76" t="s">
        <v>120</v>
      </c>
      <c r="F72" s="90">
        <v>22.4</v>
      </c>
      <c r="G72" s="121">
        <v>20.2</v>
      </c>
      <c r="H72" s="85"/>
      <c r="I72" s="65" t="s">
        <v>121</v>
      </c>
      <c r="J72" s="33">
        <v>0</v>
      </c>
      <c r="K72" s="66" t="s">
        <v>175</v>
      </c>
      <c r="L72" s="33">
        <v>2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-134.80000000000001</v>
      </c>
      <c r="D73" s="125">
        <v>-138.5</v>
      </c>
      <c r="E73" s="77" t="s">
        <v>124</v>
      </c>
      <c r="F73" s="91">
        <v>32.299999999999997</v>
      </c>
      <c r="G73" s="122">
        <v>43.8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-210</v>
      </c>
      <c r="D74" s="125">
        <v>-211.3</v>
      </c>
      <c r="E74" s="77" t="s">
        <v>129</v>
      </c>
      <c r="F74" s="95">
        <v>10</v>
      </c>
      <c r="G74" s="123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-111.5</v>
      </c>
      <c r="D75" s="125">
        <v>-112.8</v>
      </c>
      <c r="E75" s="77" t="s">
        <v>134</v>
      </c>
      <c r="F75" s="95">
        <v>50</v>
      </c>
      <c r="G75" s="123">
        <v>50</v>
      </c>
      <c r="H75" s="86"/>
      <c r="I75" s="65" t="s">
        <v>135</v>
      </c>
      <c r="J75" s="33">
        <v>2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27.6</v>
      </c>
      <c r="D76" s="125">
        <v>25</v>
      </c>
      <c r="E76" s="77" t="s">
        <v>139</v>
      </c>
      <c r="F76" s="95">
        <v>30</v>
      </c>
      <c r="G76" s="123">
        <v>30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32.5</v>
      </c>
      <c r="D77" s="125">
        <v>29.3</v>
      </c>
      <c r="E77" s="77" t="s">
        <v>144</v>
      </c>
      <c r="F77" s="95">
        <v>160</v>
      </c>
      <c r="G77" s="123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23.6</v>
      </c>
      <c r="D78" s="125">
        <v>21.1</v>
      </c>
      <c r="E78" s="77" t="s">
        <v>149</v>
      </c>
      <c r="F78" s="92"/>
      <c r="G78" s="124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24.4</v>
      </c>
      <c r="D79" s="125">
        <v>21.9</v>
      </c>
      <c r="E79" s="76" t="s">
        <v>154</v>
      </c>
      <c r="F79" s="90">
        <v>25.6</v>
      </c>
      <c r="G79" s="121">
        <v>16.8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3.43E-5</v>
      </c>
      <c r="D80" s="126">
        <v>3.3099999999999998E-5</v>
      </c>
      <c r="E80" s="77" t="s">
        <v>159</v>
      </c>
      <c r="F80" s="91">
        <v>28.7</v>
      </c>
      <c r="G80" s="122">
        <v>60.3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206" t="s">
        <v>163</v>
      </c>
      <c r="C84" s="206"/>
    </row>
    <row r="85" spans="2:16" ht="15" customHeight="1" x14ac:dyDescent="0.25">
      <c r="B85" s="207" t="s">
        <v>187</v>
      </c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9"/>
    </row>
    <row r="86" spans="2:16" ht="15" customHeight="1" x14ac:dyDescent="0.25">
      <c r="B86" s="210" t="s">
        <v>186</v>
      </c>
      <c r="C86" s="211"/>
      <c r="D86" s="211"/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11"/>
      <c r="P86" s="212"/>
    </row>
    <row r="87" spans="2:16" ht="15" customHeight="1" x14ac:dyDescent="0.25">
      <c r="B87" s="210"/>
      <c r="C87" s="211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2"/>
    </row>
    <row r="88" spans="2:16" ht="15" customHeight="1" x14ac:dyDescent="0.25">
      <c r="B88" s="210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2"/>
    </row>
    <row r="89" spans="2:16" ht="15" customHeight="1" x14ac:dyDescent="0.25">
      <c r="B89" s="223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9"/>
    </row>
    <row r="90" spans="2:16" ht="15" customHeight="1" x14ac:dyDescent="0.25">
      <c r="B90" s="210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2"/>
    </row>
    <row r="91" spans="2:16" ht="15" customHeight="1" x14ac:dyDescent="0.25">
      <c r="B91" s="210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2"/>
    </row>
    <row r="92" spans="2:16" ht="15" customHeight="1" x14ac:dyDescent="0.25">
      <c r="B92" s="217"/>
      <c r="C92" s="218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9"/>
    </row>
    <row r="93" spans="2:16" ht="15" customHeight="1" x14ac:dyDescent="0.25">
      <c r="B93" s="217"/>
      <c r="C93" s="218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9"/>
    </row>
    <row r="94" spans="2:16" ht="15" customHeight="1" x14ac:dyDescent="0.25">
      <c r="B94" s="217"/>
      <c r="C94" s="218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9"/>
    </row>
    <row r="95" spans="2:16" ht="15" customHeight="1" x14ac:dyDescent="0.25">
      <c r="B95" s="217"/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9"/>
    </row>
    <row r="96" spans="2:16" ht="15" customHeight="1" x14ac:dyDescent="0.25">
      <c r="B96" s="217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9"/>
    </row>
    <row r="97" spans="2:16" ht="15" customHeight="1" x14ac:dyDescent="0.25">
      <c r="B97" s="217"/>
      <c r="C97" s="218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9"/>
    </row>
    <row r="98" spans="2:16" ht="15" customHeight="1" x14ac:dyDescent="0.25">
      <c r="B98" s="217"/>
      <c r="C98" s="218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8"/>
      <c r="P98" s="219"/>
    </row>
    <row r="99" spans="2:16" ht="15" customHeight="1" x14ac:dyDescent="0.25"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2025-02-07T03:11:13Z</dcterms:modified>
</cp:coreProperties>
</file>