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F57D83DE-4CF6-42C0-B355-61C0D6A8159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K31" i="1" l="1"/>
  <c r="M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<sst xmlns="http://schemas.openxmlformats.org/spreadsheetml/2006/main" count="214" uniqueCount="197">
  <si>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</si>
  <si>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</si>
  <si>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</si>
  <si>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</si>
  <si>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</si>
  <si>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</si>
  <si>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</si>
  <si>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</si>
  <si>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</si>
  <si>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</si>
  <si>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</si>
  <si>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</si>
  <si>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</si>
  <si>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</si>
  <si>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</si>
  <si>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</si>
  <si>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</si>
  <si>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</si>
  <si>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</si>
  <si>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</si>
  <si>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</si>
  <si>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</si>
  <si>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</si>
  <si>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</si>
  <si>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</si>
  <si>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</si>
  <si>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</si>
  <si>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</si>
  <si>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</si>
  <si>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</si>
  <si>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</si>
  <si>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</si>
  <si>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</si>
  <si>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</si>
  <si>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</si>
  <si>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</si>
  <si>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</si>
  <si>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</si>
  <si>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</si>
  <si>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</si>
  <si>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</si>
  <si>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</si>
  <si>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</si>
  <si>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</si>
  <si>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</si>
  <si>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</si>
  <si>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</si>
  <si>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</si>
  <si>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</si>
  <si>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</si>
  <si>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</si>
  <si>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</si>
  <si>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</si>
  <si>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</si>
  <si>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</si>
  <si>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</si>
  <si>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</si>
  <si>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</si>
  <si>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</si>
  <si>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</si>
  <si>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</si>
  <si>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</si>
  <si>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</si>
  <si>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</si>
  <si>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</si>
  <si>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</si>
  <si>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</si>
  <si>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</si>
  <si>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</si>
  <si>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</si>
  <si>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</si>
  <si>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</si>
  <si>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</si>
  <si>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</si>
  <si>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</si>
  <si>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</si>
  <si>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</si>
  <si>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</si>
  <si>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</si>
  <si>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</si>
  <si>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</si>
  <si>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</si>
  <si>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</si>
  <si>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</si>
  <si>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</si>
  <si>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</si>
  <si>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</si>
  <si>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</si>
  <si>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</si>
  <si>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</si>
  <si>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</si>
  <si>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</si>
  <si>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</si>
  <si>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</si>
  <si>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</si>
  <si>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</si>
  <si>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</si>
  <si>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</si>
  <si>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</si>
  <si>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</si>
  <si>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</si>
  <si>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</si>
  <si>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</si>
  <si>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</si>
  <si>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</si>
  <si>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</si>
  <si>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</si>
  <si>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</si>
  <si>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</si>
  <si>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</si>
  <si>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</si>
  <si>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</si>
  <si>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</si>
  <si>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</si>
  <si>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</si>
  <si>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</si>
  <si>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</si>
  <si>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</si>
  <si>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</si>
  <si>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</si>
  <si>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</si>
  <si>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</si>
  <si>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</si>
  <si>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</si>
  <si>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</si>
  <si>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</si>
  <si>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</si>
  <si>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</si>
  <si>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</si>
  <si>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</si>
  <si>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</si>
  <si>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</si>
  <si>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</si>
  <si>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</si>
  <si>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</si>
  <si>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</si>
  <si>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</si>
  <si>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</si>
  <si>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</si>
  <si>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</si>
  <si>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</si>
  <si>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</si>
  <si>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</si>
  <si>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</si>
  <si>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</si>
  <si>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</si>
  <si>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</si>
  <si>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</si>
  <si>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</si>
  <si>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</si>
  <si>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</si>
  <si>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</si>
  <si>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</si>
  <si>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</si>
  <si>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</si>
  <si>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</si>
  <si>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</si>
  <si>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</si>
  <si>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</si>
  <si>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</si>
  <si>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</si>
  <si>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</si>
  <si>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</si>
  <si>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</si>
  <si>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</si>
  <si>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</si>
  <si>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</si>
  <si>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</si>
  <si>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</si>
  <si>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</si>
  <si>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</si>
  <si>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</si>
  <si>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</si>
  <si>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</si>
  <si>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</si>
  <si>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</si>
  <si>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</si>
  <si>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N</t>
    <phoneticPr fontId="3" type="noConversion"/>
  </si>
  <si>
    <t>S</t>
    <phoneticPr fontId="3" type="noConversion"/>
  </si>
  <si>
    <t>2. 필터  FSA johnson BVRI로 교체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</si>
  <si>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</si>
  <si>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</si>
  <si>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</si>
  <si>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</si>
  <si>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M_064628:M</t>
    <phoneticPr fontId="3" type="noConversion"/>
  </si>
  <si>
    <t>SITE-field1</t>
    <phoneticPr fontId="3" type="noConversion"/>
  </si>
  <si>
    <t>SITE-field2</t>
    <phoneticPr fontId="3" type="noConversion"/>
  </si>
  <si>
    <t>M_064761-064762:N</t>
    <phoneticPr fontId="3" type="noConversion"/>
  </si>
  <si>
    <t>BLG</t>
    <phoneticPr fontId="3" type="noConversion"/>
  </si>
  <si>
    <t>0s/2k 30s/17k</t>
    <phoneticPr fontId="3" type="noConversion"/>
  </si>
  <si>
    <t>20s/22k 35s/23k 40s/19k</t>
    <phoneticPr fontId="3" type="noConversion"/>
  </si>
  <si>
    <t xml:space="preserve">60s/35k 50s/39k 32s/32k </t>
    <phoneticPr fontId="3" type="noConversion"/>
  </si>
  <si>
    <t>50s/22k 35s/23k 30s/32k</t>
    <phoneticPr fontId="3" type="noConversion"/>
  </si>
  <si>
    <t>3. [T_064793] BLG 관측 전 focus 중 TCS 값 불러오지 못하는 현상 및 Shutter 값 차이 발생 :  kill_all, tmux reset 하여 해결</t>
    <phoneticPr fontId="3" type="noConversion"/>
  </si>
  <si>
    <t>T_064793</t>
    <phoneticPr fontId="3" type="noConversion"/>
  </si>
  <si>
    <t>E_064815-064817</t>
    <phoneticPr fontId="3" type="noConversion"/>
  </si>
  <si>
    <t>1. [E_064815-064817] bias 촬영 시 stow 미실행 후 촬영 : 재촬영 진행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</si>
</sst>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6" zoomScaleNormal="146" workbookViewId="0">
      <selection activeCell="G39" sqref="G39:H3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59">
        <v>45707</v>
      </c>
      <c r="D3" s="160"/>
      <c r="E3" s="1"/>
      <c r="F3" s="1"/>
      <c r="G3" s="1"/>
      <c r="H3" s="1"/>
      <c r="I3" s="1"/>
      <c r="J3" s="1"/>
      <c r="K3" s="65" t="s">
        <v>2</v>
      </c>
      <c r="L3" s="161">
        <f>(P31-(P32+P33))/P31*100</f>
        <v>100</v>
      </c>
      <c r="M3" s="161"/>
      <c r="N3" s="65" t="s">
        <v>3</v>
      </c>
      <c r="O3" s="161">
        <f>(P31-P33)/P31*100</f>
        <v>100</v>
      </c>
      <c r="P3" s="161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1.2499999999999999E-2</v>
      </c>
      <c r="D9" s="8">
        <v>1</v>
      </c>
      <c r="E9" s="8">
        <v>16.2</v>
      </c>
      <c r="F9" s="8">
        <v>48</v>
      </c>
      <c r="G9" s="35" t="s">
        <v>177</v>
      </c>
      <c r="H9" s="8">
        <v>1.2</v>
      </c>
      <c r="I9" s="35">
        <v>62.5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0.19444444444444445</v>
      </c>
      <c r="D10" s="8">
        <v>1.2</v>
      </c>
      <c r="E10" s="8">
        <v>14.4</v>
      </c>
      <c r="F10" s="8">
        <v>50</v>
      </c>
      <c r="G10" s="113" t="s">
        <v>178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0.40833333333333338</v>
      </c>
      <c r="D11" s="14">
        <v>1</v>
      </c>
      <c r="E11" s="14">
        <v>13.7</v>
      </c>
      <c r="F11" s="14">
        <v>48</v>
      </c>
      <c r="G11" s="35" t="s">
        <v>177</v>
      </c>
      <c r="H11" s="14">
        <v>2.5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24.395833333333336</v>
      </c>
      <c r="D12" s="18">
        <f>AVERAGE(D9:D11)</f>
        <v>1.0666666666666667</v>
      </c>
      <c r="E12" s="18">
        <f>AVERAGE(E9:E11)</f>
        <v>14.766666666666666</v>
      </c>
      <c r="F12" s="19">
        <f>AVERAGE(F9:F11)</f>
        <v>48.666666666666664</v>
      </c>
      <c r="G12" s="20"/>
      <c r="H12" s="21">
        <f>AVERAGE(H9:H11)</f>
        <v>1.6333333333333335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185</v>
      </c>
      <c r="G16" s="26" t="s">
        <v>186</v>
      </c>
      <c r="H16" s="26" t="s">
        <v>188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0.98402777777777783</v>
      </c>
      <c r="D17" s="27">
        <v>0.9868055555555556</v>
      </c>
      <c r="E17" s="27">
        <v>1.2499999999999999E-2</v>
      </c>
      <c r="F17" s="27">
        <v>3.3333333333333333E-2</v>
      </c>
      <c r="G17" s="27">
        <v>0.1361111111111111</v>
      </c>
      <c r="H17" s="27">
        <v>0.37986111111111115</v>
      </c>
      <c r="I17" s="27">
        <v>0.40833333333333338</v>
      </c>
      <c r="J17" s="27"/>
      <c r="K17" s="27"/>
      <c r="L17" s="27"/>
      <c r="M17" s="27"/>
      <c r="N17" s="27"/>
      <c r="O17" s="27"/>
      <c r="P17" s="27">
        <v>0.38055555555555554</v>
      </c>
    </row>
    <row r="18" spans="2:16" ht="14.15" customHeight="1" x14ac:dyDescent="0.45">
      <c r="B18" s="34" t="s">
        <v>43</v>
      </c>
      <c r="C18" s="26">
        <v>64623</v>
      </c>
      <c r="D18" s="26">
        <v>64624</v>
      </c>
      <c r="E18" s="26">
        <v>64638</v>
      </c>
      <c r="F18" s="26">
        <v>64651</v>
      </c>
      <c r="G18" s="26">
        <v>64687</v>
      </c>
      <c r="H18" s="26">
        <v>64793</v>
      </c>
      <c r="I18" s="26">
        <v>64809</v>
      </c>
      <c r="J18" s="26"/>
      <c r="K18" s="26"/>
      <c r="L18" s="26"/>
      <c r="M18" s="26"/>
      <c r="N18" s="26"/>
      <c r="O18" s="26"/>
      <c r="P18" s="26">
        <v>64823</v>
      </c>
    </row>
    <row r="19" spans="2:16" ht="14.15" customHeight="1" thickBot="1" x14ac:dyDescent="0.5">
      <c r="B19" s="13" t="s">
        <v>44</v>
      </c>
      <c r="C19" s="28"/>
      <c r="D19" s="26">
        <v>64637</v>
      </c>
      <c r="E19" s="26">
        <v>64650</v>
      </c>
      <c r="F19" s="29">
        <v>64686</v>
      </c>
      <c r="G19" s="29">
        <v>64792</v>
      </c>
      <c r="H19" s="29">
        <v>64808</v>
      </c>
      <c r="I19" s="26">
        <v>64822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14</v>
      </c>
      <c r="E20" s="32">
        <f t="shared" ref="E20:O20" si="0">IF(ISNUMBER(E18),E19-E18+1,"")</f>
        <v>13</v>
      </c>
      <c r="F20" s="32">
        <f t="shared" si="0"/>
        <v>36</v>
      </c>
      <c r="G20" s="32">
        <f t="shared" si="0"/>
        <v>106</v>
      </c>
      <c r="H20" s="32">
        <f t="shared" si="0"/>
        <v>16</v>
      </c>
      <c r="I20" s="32">
        <f t="shared" si="0"/>
        <v>14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4" t="s">
        <v>22</v>
      </c>
      <c r="D22" s="34" t="s">
        <v>24</v>
      </c>
      <c r="E22" s="34" t="s">
        <v>47</v>
      </c>
      <c r="F22" s="170" t="s">
        <v>48</v>
      </c>
      <c r="G22" s="170"/>
      <c r="H22" s="170"/>
      <c r="I22" s="170"/>
      <c r="J22" s="34" t="s">
        <v>22</v>
      </c>
      <c r="K22" s="34" t="s">
        <v>24</v>
      </c>
      <c r="L22" s="34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5">
        <v>64633</v>
      </c>
      <c r="D23" s="35">
        <v>64634</v>
      </c>
      <c r="E23" s="113" t="s">
        <v>180</v>
      </c>
      <c r="F23" s="157" t="s">
        <v>189</v>
      </c>
      <c r="G23" s="157"/>
      <c r="H23" s="157"/>
      <c r="I23" s="157"/>
      <c r="J23" s="113">
        <v>64809</v>
      </c>
      <c r="K23" s="113">
        <v>64811</v>
      </c>
      <c r="L23" s="113" t="s">
        <v>181</v>
      </c>
      <c r="M23" s="157" t="s">
        <v>191</v>
      </c>
      <c r="N23" s="157"/>
      <c r="O23" s="157"/>
      <c r="P23" s="157"/>
    </row>
    <row r="24" spans="2:16" ht="13.5" customHeight="1" x14ac:dyDescent="0.45">
      <c r="B24" s="169"/>
      <c r="C24" s="35"/>
      <c r="D24" s="35"/>
      <c r="E24" s="113" t="s">
        <v>182</v>
      </c>
      <c r="F24" s="157"/>
      <c r="G24" s="157"/>
      <c r="H24" s="157"/>
      <c r="I24" s="157"/>
      <c r="J24" s="113"/>
      <c r="K24" s="113"/>
      <c r="L24" s="113" t="s">
        <v>183</v>
      </c>
      <c r="M24" s="157"/>
      <c r="N24" s="157"/>
      <c r="O24" s="157"/>
      <c r="P24" s="157"/>
    </row>
    <row r="25" spans="2:16" ht="13.5" customHeight="1" x14ac:dyDescent="0.45">
      <c r="B25" s="169"/>
      <c r="C25" s="35">
        <v>64635</v>
      </c>
      <c r="D25" s="35">
        <v>64637</v>
      </c>
      <c r="E25" s="113" t="s">
        <v>183</v>
      </c>
      <c r="F25" s="157" t="s">
        <v>190</v>
      </c>
      <c r="G25" s="157"/>
      <c r="H25" s="157"/>
      <c r="I25" s="157"/>
      <c r="J25" s="113">
        <v>64812</v>
      </c>
      <c r="K25" s="113">
        <v>64814</v>
      </c>
      <c r="L25" s="113" t="s">
        <v>182</v>
      </c>
      <c r="M25" s="157" t="s">
        <v>192</v>
      </c>
      <c r="N25" s="157"/>
      <c r="O25" s="157"/>
      <c r="P25" s="157"/>
    </row>
    <row r="26" spans="2:16" ht="13.5" customHeight="1" x14ac:dyDescent="0.45">
      <c r="B26" s="169"/>
      <c r="C26" s="35"/>
      <c r="D26" s="35"/>
      <c r="E26" s="113" t="s">
        <v>181</v>
      </c>
      <c r="F26" s="157"/>
      <c r="G26" s="157"/>
      <c r="H26" s="157"/>
      <c r="I26" s="157"/>
      <c r="J26" s="113"/>
      <c r="K26" s="113"/>
      <c r="L26" s="113" t="s">
        <v>180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49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0.34236111111111112</v>
      </c>
      <c r="N30" s="42"/>
      <c r="O30" s="44"/>
      <c r="P30" s="45">
        <f>SUM(C30:J30,L30:N30)</f>
        <v>0.34236111111111112</v>
      </c>
    </row>
    <row r="31" spans="2:16" ht="14.15" customHeight="1" x14ac:dyDescent="0.45">
      <c r="B31" s="36" t="s">
        <v>164</v>
      </c>
      <c r="C31" s="46">
        <f>I17-H17</f>
        <v>2.8472222222222232E-2</v>
      </c>
      <c r="D31" s="7"/>
      <c r="E31" s="7"/>
      <c r="F31" s="7"/>
      <c r="G31" s="7"/>
      <c r="H31" s="7"/>
      <c r="I31" s="7"/>
      <c r="J31" s="7"/>
      <c r="K31" s="7">
        <f>F17-E17</f>
        <v>2.0833333333333336E-2</v>
      </c>
      <c r="L31" s="7"/>
      <c r="M31" s="7">
        <f>H17-F17</f>
        <v>0.34652777777777782</v>
      </c>
      <c r="N31" s="7"/>
      <c r="O31" s="47"/>
      <c r="P31" s="45">
        <f>SUM(C31:N31)</f>
        <v>0.39583333333333337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2.8472222222222232E-2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2.0833333333333336E-2</v>
      </c>
      <c r="L34" s="108">
        <f t="shared" si="1"/>
        <v>0</v>
      </c>
      <c r="M34" s="108">
        <f t="shared" si="1"/>
        <v>0.34652777777777782</v>
      </c>
      <c r="N34" s="108">
        <f t="shared" si="1"/>
        <v>0</v>
      </c>
      <c r="O34" s="112"/>
      <c r="P34" s="109">
        <f>P31-P32-P33</f>
        <v>0.39583333333333337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52" t="s">
        <v>184</v>
      </c>
      <c r="D36" s="152"/>
      <c r="E36" s="152" t="s">
        <v>187</v>
      </c>
      <c r="F36" s="152"/>
      <c r="G36" s="152" t="s">
        <v>194</v>
      </c>
      <c r="H36" s="152"/>
      <c r="I36" s="152" t="s">
        <v>195</v>
      </c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196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166</v>
      </c>
      <c r="C53" s="172"/>
      <c r="D53" s="111">
        <v>0.82</v>
      </c>
      <c r="E53" s="111">
        <v>1.55</v>
      </c>
      <c r="F53" s="111">
        <v>0.7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167</v>
      </c>
      <c r="C54" s="175"/>
      <c r="D54" s="175"/>
      <c r="E54" s="175"/>
      <c r="F54" s="111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68</v>
      </c>
      <c r="C56" s="12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7" t="s">
        <v>69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70</v>
      </c>
      <c r="O57" s="128"/>
      <c r="P57" s="131"/>
    </row>
    <row r="58" spans="2:16" ht="17.149999999999999" customHeight="1" x14ac:dyDescent="0.45">
      <c r="B58" s="132" t="s">
        <v>71</v>
      </c>
      <c r="C58" s="133"/>
      <c r="D58" s="134"/>
      <c r="E58" s="132" t="s">
        <v>72</v>
      </c>
      <c r="F58" s="133"/>
      <c r="G58" s="134"/>
      <c r="H58" s="133" t="s">
        <v>73</v>
      </c>
      <c r="I58" s="133"/>
      <c r="J58" s="133"/>
      <c r="K58" s="135" t="s">
        <v>74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75</v>
      </c>
      <c r="C59" s="115"/>
      <c r="D59" s="57" t="b">
        <v>1</v>
      </c>
      <c r="E59" s="114" t="s">
        <v>76</v>
      </c>
      <c r="F59" s="115"/>
      <c r="G59" s="57" t="b">
        <v>1</v>
      </c>
      <c r="H59" s="122" t="s">
        <v>77</v>
      </c>
      <c r="I59" s="115"/>
      <c r="J59" s="57" t="b">
        <v>1</v>
      </c>
      <c r="K59" s="122" t="s">
        <v>78</v>
      </c>
      <c r="L59" s="115"/>
      <c r="M59" s="57" t="b">
        <v>1</v>
      </c>
      <c r="N59" s="123" t="s">
        <v>79</v>
      </c>
      <c r="O59" s="115"/>
      <c r="P59" s="57" t="b">
        <v>1</v>
      </c>
    </row>
    <row r="60" spans="2:16" ht="20.149999999999999" customHeight="1" x14ac:dyDescent="0.45">
      <c r="B60" s="114" t="s">
        <v>80</v>
      </c>
      <c r="C60" s="115"/>
      <c r="D60" s="57" t="b">
        <v>1</v>
      </c>
      <c r="E60" s="114" t="s">
        <v>81</v>
      </c>
      <c r="F60" s="115"/>
      <c r="G60" s="57" t="b">
        <v>1</v>
      </c>
      <c r="H60" s="122" t="s">
        <v>82</v>
      </c>
      <c r="I60" s="115"/>
      <c r="J60" s="57" t="b">
        <v>1</v>
      </c>
      <c r="K60" s="122" t="s">
        <v>83</v>
      </c>
      <c r="L60" s="115"/>
      <c r="M60" s="57" t="b">
        <v>1</v>
      </c>
      <c r="N60" s="123" t="s">
        <v>84</v>
      </c>
      <c r="O60" s="115"/>
      <c r="P60" s="57" t="b">
        <v>1</v>
      </c>
    </row>
    <row r="61" spans="2:16" ht="20.149999999999999" customHeight="1" x14ac:dyDescent="0.45">
      <c r="B61" s="114" t="s">
        <v>85</v>
      </c>
      <c r="C61" s="115"/>
      <c r="D61" s="57" t="b">
        <v>1</v>
      </c>
      <c r="E61" s="114" t="s">
        <v>86</v>
      </c>
      <c r="F61" s="115"/>
      <c r="G61" s="57" t="b">
        <v>1</v>
      </c>
      <c r="H61" s="122" t="s">
        <v>87</v>
      </c>
      <c r="I61" s="115"/>
      <c r="J61" s="57" t="b">
        <v>1</v>
      </c>
      <c r="K61" s="122" t="s">
        <v>88</v>
      </c>
      <c r="L61" s="115"/>
      <c r="M61" s="57" t="b">
        <v>1</v>
      </c>
      <c r="N61" s="123" t="s">
        <v>89</v>
      </c>
      <c r="O61" s="115"/>
      <c r="P61" s="57" t="b">
        <v>1</v>
      </c>
    </row>
    <row r="62" spans="2:16" ht="20.149999999999999" customHeight="1" x14ac:dyDescent="0.45">
      <c r="B62" s="122" t="s">
        <v>87</v>
      </c>
      <c r="C62" s="115"/>
      <c r="D62" s="57" t="b">
        <v>1</v>
      </c>
      <c r="E62" s="114" t="s">
        <v>90</v>
      </c>
      <c r="F62" s="115"/>
      <c r="G62" s="57" t="b">
        <v>1</v>
      </c>
      <c r="H62" s="122" t="s">
        <v>91</v>
      </c>
      <c r="I62" s="115"/>
      <c r="J62" s="57" t="b">
        <v>0</v>
      </c>
      <c r="K62" s="122" t="s">
        <v>92</v>
      </c>
      <c r="L62" s="115"/>
      <c r="M62" s="57" t="b">
        <v>1</v>
      </c>
      <c r="N62" s="123" t="s">
        <v>82</v>
      </c>
      <c r="O62" s="115"/>
      <c r="P62" s="57" t="b">
        <v>1</v>
      </c>
    </row>
    <row r="63" spans="2:16" ht="20.149999999999999" customHeight="1" x14ac:dyDescent="0.45">
      <c r="B63" s="122" t="s">
        <v>93</v>
      </c>
      <c r="C63" s="115"/>
      <c r="D63" s="57" t="b">
        <v>1</v>
      </c>
      <c r="E63" s="114" t="s">
        <v>94</v>
      </c>
      <c r="F63" s="115"/>
      <c r="G63" s="57" t="b">
        <v>1</v>
      </c>
      <c r="H63" s="67"/>
      <c r="I63" s="68"/>
      <c r="J63" s="69"/>
      <c r="K63" s="122" t="s">
        <v>95</v>
      </c>
      <c r="L63" s="115"/>
      <c r="M63" s="57" t="b">
        <v>1</v>
      </c>
      <c r="N63" s="123" t="s">
        <v>162</v>
      </c>
      <c r="O63" s="115"/>
      <c r="P63" s="57" t="b">
        <v>1</v>
      </c>
    </row>
    <row r="64" spans="2:16" ht="20.149999999999999" customHeight="1" x14ac:dyDescent="0.45">
      <c r="B64" s="122" t="s">
        <v>96</v>
      </c>
      <c r="C64" s="115"/>
      <c r="D64" s="57" t="b">
        <v>0</v>
      </c>
      <c r="E64" s="114" t="s">
        <v>97</v>
      </c>
      <c r="F64" s="115"/>
      <c r="G64" s="57" t="b">
        <v>1</v>
      </c>
      <c r="H64" s="70"/>
      <c r="I64" s="71"/>
      <c r="J64" s="72"/>
      <c r="K64" s="124" t="s">
        <v>98</v>
      </c>
      <c r="L64" s="12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4" t="s">
        <v>161</v>
      </c>
      <c r="F65" s="11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6" t="s">
        <v>104</v>
      </c>
      <c r="C69" s="116"/>
      <c r="D69" s="80"/>
      <c r="E69" s="80"/>
      <c r="F69" s="118" t="s">
        <v>105</v>
      </c>
      <c r="G69" s="120" t="s">
        <v>106</v>
      </c>
      <c r="H69" s="80"/>
      <c r="I69" s="116" t="s">
        <v>107</v>
      </c>
      <c r="J69" s="11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7"/>
      <c r="C70" s="117"/>
      <c r="D70" s="84"/>
      <c r="E70" s="85"/>
      <c r="F70" s="119"/>
      <c r="G70" s="121"/>
      <c r="H70" s="86"/>
      <c r="I70" s="117"/>
      <c r="J70" s="11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-163.4</v>
      </c>
      <c r="E72" s="99" t="s">
        <v>117</v>
      </c>
      <c r="F72" s="59">
        <v>20.9</v>
      </c>
      <c r="G72" s="59">
        <v>18.100000000000001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-166.5</v>
      </c>
      <c r="E73" s="101" t="s">
        <v>121</v>
      </c>
      <c r="F73" s="60">
        <v>26.8</v>
      </c>
      <c r="G73" s="60">
        <v>39.1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-189.1</v>
      </c>
      <c r="D74" s="59">
        <v>-190.8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-105.5</v>
      </c>
      <c r="D75" s="59">
        <v>-110.8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29.9</v>
      </c>
      <c r="D76" s="59">
        <v>27.1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25.8</v>
      </c>
      <c r="D77" s="59">
        <v>23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23.9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22.4</v>
      </c>
      <c r="D79" s="59">
        <v>19.8</v>
      </c>
      <c r="E79" s="99" t="s">
        <v>151</v>
      </c>
      <c r="F79" s="59">
        <v>19.8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8.4599999999999996E-5</v>
      </c>
      <c r="D80" s="63">
        <v>8.1799999999999996E-5</v>
      </c>
      <c r="E80" s="101" t="s">
        <v>156</v>
      </c>
      <c r="F80" s="60">
        <v>36.799999999999997</v>
      </c>
      <c r="G80" s="60">
        <v>49.1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160</v>
      </c>
      <c r="C84" s="162"/>
    </row>
    <row r="85" spans="2:16" ht="15" customHeight="1" x14ac:dyDescent="0.45">
      <c r="B85" s="163" t="s">
        <v>176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 t="s">
        <v>179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 t="s">
        <v>193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2025-02-19T10:15:55Z</dcterms:modified>
</cp:coreProperties>
</file>