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80112688-3325-44CF-B6E2-B52AFE90D9FE}" xr6:coauthVersionLast="47" xr6:coauthVersionMax="47" xr10:uidLastSave="{00000000-0000-0000-0000-000000000000}"/>
  <bookViews>
    <workbookView xWindow="26340" yWindow="1434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<sst xmlns="http://schemas.openxmlformats.org/spreadsheetml/2006/main" count="220" uniqueCount="205">
  <si>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</si>
  <si>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</si>
  <si>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</si>
  <si>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</si>
  <si>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</si>
  <si>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</si>
  <si>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</si>
  <si>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</si>
  <si>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</si>
  <si>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</si>
  <si>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</si>
  <si>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</si>
  <si>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</si>
  <si>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</si>
  <si>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</si>
  <si>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</si>
  <si>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</si>
  <si>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</si>
  <si>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</si>
  <si>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</si>
  <si>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</si>
  <si>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</si>
  <si>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</si>
  <si>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</si>
  <si>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</si>
  <si>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</si>
  <si>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</si>
  <si>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</si>
  <si>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</si>
  <si>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</si>
  <si>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</si>
  <si>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</si>
  <si>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</si>
  <si>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</si>
  <si>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</si>
  <si>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</si>
  <si>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</si>
  <si>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</si>
  <si>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</si>
  <si>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</si>
  <si>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</si>
  <si>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</si>
  <si>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</si>
  <si>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</si>
  <si>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</si>
  <si>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</si>
  <si>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</si>
  <si>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</si>
  <si>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</si>
  <si>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</si>
  <si>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</si>
  <si>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</si>
  <si>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</si>
  <si>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</si>
  <si>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</si>
  <si>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</si>
  <si>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</si>
  <si>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</si>
  <si>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</si>
  <si>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</si>
  <si>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</si>
  <si>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</si>
  <si>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</si>
  <si>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</si>
  <si>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</si>
  <si>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</si>
  <si>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</si>
  <si>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</si>
  <si>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</si>
  <si>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</si>
  <si>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</si>
  <si>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</si>
  <si>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</si>
  <si>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</si>
  <si>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</si>
  <si>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</si>
  <si>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</si>
  <si>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</si>
  <si>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</si>
  <si>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</si>
  <si>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</si>
  <si>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</si>
  <si>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</si>
  <si>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</si>
  <si>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</si>
  <si>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</si>
  <si>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</si>
  <si>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</si>
  <si>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</si>
  <si>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</si>
  <si>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</si>
  <si>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</si>
  <si>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</si>
  <si>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</si>
  <si>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</si>
  <si>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</si>
  <si>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</si>
  <si>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</si>
  <si>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</si>
  <si>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</si>
  <si>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</si>
  <si>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</si>
  <si>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</si>
  <si>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</si>
  <si>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</si>
  <si>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</si>
  <si>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</si>
  <si>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</si>
  <si>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</si>
  <si>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</si>
  <si>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</si>
  <si>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</si>
  <si>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</si>
  <si>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</si>
  <si>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</si>
  <si>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</si>
  <si>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</si>
  <si>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</si>
  <si>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</si>
  <si>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</si>
  <si>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</si>
  <si>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</si>
  <si>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</si>
  <si>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</si>
  <si>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</si>
  <si>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</si>
  <si>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</si>
  <si>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</si>
  <si>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</si>
  <si>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</si>
  <si>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</si>
  <si>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</si>
  <si>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</si>
  <si>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</si>
  <si>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</si>
  <si>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</si>
  <si>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</si>
  <si>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</si>
  <si>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</si>
  <si>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</si>
  <si>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</si>
  <si>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</si>
  <si>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</si>
  <si>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</si>
  <si>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</si>
  <si>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</si>
  <si>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</si>
  <si>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</si>
  <si>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</si>
  <si>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</si>
  <si>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</si>
  <si>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</si>
  <si>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</si>
  <si>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</si>
  <si>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</si>
  <si>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</si>
  <si>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</si>
  <si>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</si>
  <si>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</si>
  <si>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</si>
  <si>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</si>
  <si>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</si>
  <si>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</si>
  <si>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</si>
  <si>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</si>
  <si>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</si>
  <si>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</si>
  <si>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</si>
  <si>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</si>
  <si>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</si>
  <si>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</si>
  <si>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</si>
  <si>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</si>
  <si>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</si>
  <si>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</si>
  <si>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</si>
  <si>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</si>
  <si>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</si>
  <si>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</si>
  <si>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</si>
  <si>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</si>
  <si>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</si>
  <si>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</si>
  <si>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KAMP</t>
    <phoneticPr fontId="3" type="noConversion"/>
  </si>
  <si>
    <t>DS9(영상 확인) 3회꺼짐</t>
    <phoneticPr fontId="3" type="noConversion"/>
  </si>
  <si>
    <t>월령 40% 이하로 방풍막 연결 해제</t>
    <phoneticPr fontId="3" type="noConversion"/>
  </si>
  <si>
    <t>I_037797</t>
    <phoneticPr fontId="3" type="noConversion"/>
  </si>
  <si>
    <t>I_037712</t>
    <phoneticPr fontId="3" type="noConversion"/>
  </si>
  <si>
    <t>I_037712 RA/DEC/ALT 빠져있음</t>
    <phoneticPr fontId="3" type="noConversion"/>
  </si>
  <si>
    <t>I_037797 filter가 빠져서 NO라고 나타남</t>
    <phoneticPr fontId="3" type="noConversion"/>
  </si>
  <si>
    <t>T_037886</t>
    <phoneticPr fontId="3" type="noConversion"/>
  </si>
  <si>
    <t>T_037890</t>
    <phoneticPr fontId="3" type="noConversion"/>
  </si>
  <si>
    <t>C_037705-037739</t>
    <phoneticPr fontId="3" type="noConversion"/>
  </si>
  <si>
    <t>E_037705-037708</t>
    <phoneticPr fontId="3" type="noConversion"/>
  </si>
  <si>
    <t>HA limit으로 BLG #191/324-327/330/332 스킵 함</t>
    <phoneticPr fontId="3" type="noConversion"/>
  </si>
  <si>
    <t>T_037886 / T_037890 HA limit으로 망원경이 멈추면서 별이 흐름</t>
    <phoneticPr fontId="3" type="noConversion"/>
  </si>
  <si>
    <t>E_037705-037708 여명으로 인한 과다 노출발생</t>
    <phoneticPr fontId="3" type="noConversion"/>
  </si>
  <si>
    <t>C_037874-037893</t>
    <phoneticPr fontId="3" type="noConversion"/>
  </si>
  <si>
    <t>DIR-KSP</t>
    <phoneticPr fontId="3" type="noConversion"/>
  </si>
  <si>
    <t>ESE</t>
    <phoneticPr fontId="3" type="noConversion"/>
  </si>
  <si>
    <t>구름으로 인해 오후 flat 건너뜀</t>
    <phoneticPr fontId="3" type="noConversion"/>
  </si>
  <si>
    <t>E_038026-038027</t>
    <phoneticPr fontId="3" type="noConversion"/>
  </si>
  <si>
    <t>E_038026-038027 Full Shuter가 안닫힘 / FSA Recycle 해주고 정상화됨</t>
    <phoneticPr fontId="3" type="noConversion"/>
  </si>
  <si>
    <t>TMT</t>
    <phoneticPr fontId="3" type="noConversion"/>
  </si>
  <si>
    <t>50s/20k 40s/23k 28s/23k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</si>
</sst>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6" zoomScale="145" zoomScaleNormal="145" workbookViewId="0">
      <selection activeCell="M25" sqref="M25:P25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45887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0.37569444444444444</v>
      </c>
      <c r="D9" s="8">
        <v>2.2000000000000002</v>
      </c>
      <c r="E9" s="8">
        <v>4.5999999999999996</v>
      </c>
      <c r="F9" s="8">
        <v>58</v>
      </c>
      <c r="G9" s="36" t="s">
        <v>199</v>
      </c>
      <c r="H9" s="8">
        <v>3.6</v>
      </c>
      <c r="I9" s="36">
        <v>29.7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2.6</v>
      </c>
      <c r="E10" s="8">
        <v>2.8</v>
      </c>
      <c r="F10" s="8">
        <v>76</v>
      </c>
      <c r="G10" s="36" t="s">
        <v>199</v>
      </c>
      <c r="H10" s="8">
        <v>7</v>
      </c>
      <c r="I10" s="11"/>
      <c r="J10" s="9">
        <f>IF(L10, 1, 0) + IF(M10, 2, 0) + IF(N10, 4, 0) + IF(O10, 8, 0) + IF(P10, 16, 0)</f>
        <v>1</v>
      </c>
      <c r="K10" s="12" t="b">
        <v>1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0.80277777777777781</v>
      </c>
      <c r="D11" s="15">
        <v>2</v>
      </c>
      <c r="E11" s="15">
        <v>2.2999999999999998</v>
      </c>
      <c r="F11" s="15">
        <v>76.5</v>
      </c>
      <c r="G11" s="36" t="s">
        <v>199</v>
      </c>
      <c r="H11" s="15">
        <v>9.3000000000000007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24.427083333333332</v>
      </c>
      <c r="D12" s="19">
        <f>AVERAGE(D9:D11)</f>
        <v>2.2666666666666671</v>
      </c>
      <c r="E12" s="19">
        <f>AVERAGE(E9:E11)</f>
        <v>3.2333333333333329</v>
      </c>
      <c r="F12" s="20">
        <f>AVERAGE(F9:F11)</f>
        <v>70.166666666666671</v>
      </c>
      <c r="G12" s="21"/>
      <c r="H12" s="22">
        <f>AVERAGE(H9:H11)</f>
        <v>6.6333333333333329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27" t="s">
        <v>198</v>
      </c>
      <c r="H16" s="27" t="s">
        <v>203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0.32222222222222224</v>
      </c>
      <c r="D17" s="28">
        <v>0.32361111111111113</v>
      </c>
      <c r="E17" s="28">
        <v>0.34166666666666667</v>
      </c>
      <c r="F17" s="28">
        <v>0.62916666666666665</v>
      </c>
      <c r="G17" s="28">
        <v>0.69444444444444442</v>
      </c>
      <c r="H17" s="28">
        <v>0.81041666666666667</v>
      </c>
      <c r="I17" s="28">
        <v>0.83263888888888893</v>
      </c>
      <c r="J17" s="28"/>
      <c r="K17" s="28"/>
      <c r="L17" s="28"/>
      <c r="M17" s="28"/>
      <c r="N17" s="28"/>
      <c r="O17" s="28"/>
      <c r="P17" s="28">
        <v>0.84652777777777777</v>
      </c>
    </row>
    <row r="18" spans="2:16" ht="14.1" customHeight="1" x14ac:dyDescent="0.35">
      <c r="B18" s="35" t="s">
        <v>42</v>
      </c>
      <c r="C18" s="27">
        <v>37699</v>
      </c>
      <c r="D18" s="27">
        <v>37700</v>
      </c>
      <c r="E18" s="27">
        <v>37705</v>
      </c>
      <c r="F18" s="27">
        <v>37894</v>
      </c>
      <c r="G18" s="27">
        <v>37937</v>
      </c>
      <c r="H18" s="27">
        <v>38011</v>
      </c>
      <c r="I18" s="27">
        <v>38023</v>
      </c>
      <c r="J18" s="27"/>
      <c r="K18" s="27"/>
      <c r="L18" s="27"/>
      <c r="M18" s="27"/>
      <c r="N18" s="27"/>
      <c r="O18" s="27"/>
      <c r="P18" s="114">
        <v>38035</v>
      </c>
    </row>
    <row r="19" spans="2:16" ht="14.1" customHeight="1" thickBot="1" x14ac:dyDescent="0.4">
      <c r="B19" s="13" t="s">
        <v>43</v>
      </c>
      <c r="C19" s="29"/>
      <c r="D19" s="27">
        <v>37704</v>
      </c>
      <c r="E19" s="30">
        <v>37893</v>
      </c>
      <c r="F19" s="30">
        <v>37936</v>
      </c>
      <c r="G19" s="30">
        <v>38010</v>
      </c>
      <c r="H19" s="30">
        <v>38022</v>
      </c>
      <c r="I19" s="30">
        <v>38035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189</v>
      </c>
      <c r="F20" s="33">
        <f>IF(ISNUMBER(F18),F19-F18+1,"")</f>
        <v>43</v>
      </c>
      <c r="G20" s="33">
        <f>IF(ISNUMBER(G18),G19-G18+1,"")</f>
        <v>74</v>
      </c>
      <c r="H20" s="33">
        <f>IF(ISNUMBER(H18),H19-H18+1,"")</f>
        <v>12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>
        <v>0.83263888888888893</v>
      </c>
      <c r="K24" s="102">
        <v>0.8354166666666667</v>
      </c>
      <c r="L24" s="36" t="s">
        <v>175</v>
      </c>
      <c r="M24" s="154" t="s">
        <v>204</v>
      </c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0.25208333333333333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>
        <v>0.1125</v>
      </c>
      <c r="O30" s="45"/>
      <c r="P30" s="46">
        <f>SUM(C30:J30,L30:N30)</f>
        <v>0.42708333333333331</v>
      </c>
    </row>
    <row r="31" spans="2:16" ht="14.1" customHeight="1" x14ac:dyDescent="0.35">
      <c r="B31" s="37" t="s">
        <v>169</v>
      </c>
      <c r="C31" s="47">
        <v>0.28749999999999998</v>
      </c>
      <c r="D31" s="7">
        <v>0.11597222222222223</v>
      </c>
      <c r="E31" s="7">
        <v>6.5277777777777782E-2</v>
      </c>
      <c r="F31" s="7"/>
      <c r="G31" s="7"/>
      <c r="H31" s="7"/>
      <c r="I31" s="7"/>
      <c r="J31" s="7"/>
      <c r="K31" s="7">
        <v>1.8055555555555554E-2</v>
      </c>
      <c r="L31" s="7"/>
      <c r="M31" s="7"/>
      <c r="N31" s="7"/>
      <c r="O31" s="48"/>
      <c r="P31" s="46">
        <f>SUM(C31:N31)</f>
        <v>0.48680555555555555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0.28749999999999998</v>
      </c>
      <c r="D34" s="106">
        <f t="shared" ref="D34:P34" si="1">D31-D32-D33</f>
        <v>0.11597222222222223</v>
      </c>
      <c r="E34" s="106">
        <f t="shared" si="1"/>
        <v>6.5277777777777782E-2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1.8055555555555554E-2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0.48680555555555555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193</v>
      </c>
      <c r="D36" s="145"/>
      <c r="E36" s="144" t="s">
        <v>192</v>
      </c>
      <c r="F36" s="145"/>
      <c r="G36" s="144" t="s">
        <v>187</v>
      </c>
      <c r="H36" s="145"/>
      <c r="I36" s="144" t="s">
        <v>186</v>
      </c>
      <c r="J36" s="145"/>
      <c r="K36" s="144" t="s">
        <v>197</v>
      </c>
      <c r="L36" s="145"/>
      <c r="M36" s="144" t="s">
        <v>190</v>
      </c>
      <c r="N36" s="145"/>
      <c r="O36" s="117" t="s">
        <v>191</v>
      </c>
      <c r="P36" s="117"/>
    </row>
    <row r="37" spans="2:16" ht="18" customHeight="1" x14ac:dyDescent="0.35">
      <c r="B37" s="158"/>
      <c r="C37" s="144" t="s">
        <v>201</v>
      </c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200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196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188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189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194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 t="s">
        <v>195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 t="s">
        <v>202</v>
      </c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509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-161.9</v>
      </c>
      <c r="D72" s="60">
        <v>-165.416</v>
      </c>
      <c r="E72" s="96" t="s">
        <v>118</v>
      </c>
      <c r="F72" s="60">
        <v>19.7</v>
      </c>
      <c r="G72" s="60">
        <v>19.29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-155.91900000000001</v>
      </c>
      <c r="D73" s="60">
        <v>-161.852</v>
      </c>
      <c r="E73" s="98" t="s">
        <v>122</v>
      </c>
      <c r="F73" s="60">
        <v>28.54</v>
      </c>
      <c r="G73" s="60">
        <v>31.68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-203.84700000000001</v>
      </c>
      <c r="D74" s="60">
        <v>-204.43799999999999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-124.873</v>
      </c>
      <c r="D75" s="60">
        <v>-135.00700000000001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31.093</v>
      </c>
      <c r="D76" s="60">
        <v>27.594999999999999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28.911000000000001</v>
      </c>
      <c r="D77" s="60">
        <v>26.672999999999998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23.949000000000002</v>
      </c>
      <c r="D78" s="60">
        <v>21.806999999999999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22.349</v>
      </c>
      <c r="D79" s="60">
        <v>20.454999999999998</v>
      </c>
      <c r="E79" s="96" t="s">
        <v>152</v>
      </c>
      <c r="F79" s="60">
        <v>16.2</v>
      </c>
      <c r="G79" s="60">
        <v>4.3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1.15E-5</v>
      </c>
      <c r="D80" s="115">
        <v>1.0900000000000001E-5</v>
      </c>
      <c r="E80" s="98" t="s">
        <v>157</v>
      </c>
      <c r="F80" s="60">
        <v>32.299999999999997</v>
      </c>
      <c r="G80" s="60">
        <v>83.2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184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2025-08-18T20:28:30Z</dcterms:modified>
</cp:coreProperties>
</file>