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12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I18" i="1" s="1"/>
  <c r="I19" i="1" s="1"/>
  <c r="F18" i="1" l="1"/>
  <c r="D18" i="1" l="1"/>
  <c r="C23" i="1" l="1"/>
  <c r="D23" i="1" s="1"/>
  <c r="E18" i="1"/>
  <c r="P18" i="1" s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<sst xmlns="http://schemas.openxmlformats.org/spreadsheetml/2006/main" count="214" uniqueCount="199">
  <si>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</si>
  <si>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</si>
  <si>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</si>
  <si>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</si>
  <si>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</si>
  <si>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</si>
  <si>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</si>
  <si>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</si>
  <si>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</si>
  <si>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</si>
  <si>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</si>
  <si>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</si>
  <si>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</si>
  <si>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</si>
  <si>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</si>
  <si>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</si>
  <si>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</si>
  <si>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</si>
  <si>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</si>
  <si>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</si>
  <si>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</si>
  <si>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</si>
  <si>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</si>
  <si>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</si>
  <si>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</si>
  <si>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</si>
  <si>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</si>
  <si>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</si>
  <si>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</si>
  <si>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</si>
  <si>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</si>
  <si>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</si>
  <si>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</si>
  <si>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</si>
  <si>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</si>
  <si>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</si>
  <si>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</si>
  <si>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</si>
  <si>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</si>
  <si>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</si>
  <si>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</si>
  <si>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</si>
  <si>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</si>
  <si>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</si>
  <si>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</si>
  <si>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</si>
  <si>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</si>
  <si>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</si>
  <si>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</si>
  <si>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</si>
  <si>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</si>
  <si>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</si>
  <si>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</si>
  <si>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</si>
  <si>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</si>
  <si>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</si>
  <si>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</si>
  <si>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</si>
  <si>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</si>
  <si>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</si>
  <si>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</si>
  <si>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</si>
  <si>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</si>
  <si>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</si>
  <si>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</si>
  <si>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</si>
  <si>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</si>
  <si>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</si>
  <si>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</si>
  <si>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</si>
  <si>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</si>
  <si>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</si>
  <si>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</si>
  <si>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</si>
  <si>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</si>
  <si>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</si>
  <si>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</si>
  <si>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</si>
  <si>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</si>
  <si>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</si>
  <si>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</si>
  <si>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</si>
  <si>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</si>
  <si>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</si>
  <si>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</si>
  <si>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</si>
  <si>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</si>
  <si>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</si>
  <si>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</si>
  <si>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</si>
  <si>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</si>
  <si>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</si>
  <si>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</si>
  <si>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</si>
  <si>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</si>
  <si>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</si>
  <si>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</si>
  <si>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</si>
  <si>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</si>
  <si>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</si>
  <si>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</si>
  <si>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</si>
  <si>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</si>
  <si>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</si>
  <si>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</si>
  <si>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</si>
  <si>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</si>
  <si>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</si>
  <si>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</si>
  <si>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</si>
  <si>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</si>
  <si>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</si>
  <si>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</si>
  <si>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</si>
  <si>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</si>
  <si>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</si>
  <si>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</si>
  <si>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</si>
  <si>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</si>
  <si>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</si>
  <si>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</si>
  <si>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</si>
  <si>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</si>
  <si>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</si>
  <si>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</si>
  <si>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</si>
  <si>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</si>
  <si>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</si>
  <si>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</si>
  <si>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</si>
  <si>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</si>
  <si>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</si>
  <si>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</si>
  <si>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</si>
  <si>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</si>
  <si>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</si>
  <si>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</si>
  <si>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</si>
  <si>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</si>
  <si>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</si>
  <si>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</si>
  <si>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</si>
  <si>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</si>
  <si>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</si>
  <si>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</si>
  <si>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</si>
  <si>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</si>
  <si>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</si>
  <si>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</si>
  <si>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</si>
  <si>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</si>
  <si>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</si>
  <si>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</si>
  <si>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</si>
  <si>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</si>
  <si>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</si>
  <si>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</si>
  <si>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</si>
  <si>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</si>
  <si>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</si>
  <si>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</si>
  <si>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</si>
  <si>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</si>
  <si>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</si>
  <si>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</si>
  <si>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</si>
  <si>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</si>
  <si>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</si>
  <si>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</si>
  <si>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</si>
  <si>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</si>
  <si>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</si>
  <si>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</si>
  <si>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</si>
  <si>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</si>
  <si>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</si>
  <si>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</si>
  <si>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</si>
  <si>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</si>
  <si>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</si>
  <si>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</si>
  <si>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</si>
  <si>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TMT</t>
    <phoneticPr fontId="3" type="noConversion"/>
  </si>
  <si>
    <t>현대섭</t>
    <phoneticPr fontId="3" type="noConversion"/>
  </si>
  <si>
    <t>KAMP</t>
    <phoneticPr fontId="3" type="noConversion"/>
  </si>
  <si>
    <t>KSP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</si>
  <si>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</si>
  <si>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</si>
  <si>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>DIR-KSP</t>
    <phoneticPr fontId="3" type="noConversion"/>
  </si>
  <si>
    <t>S</t>
    <phoneticPr fontId="3" type="noConversion"/>
  </si>
  <si>
    <t>ALL</t>
    <phoneticPr fontId="3" type="noConversion"/>
  </si>
  <si>
    <t>1) 방풍막 제거</t>
    <phoneticPr fontId="3" type="noConversion"/>
  </si>
  <si>
    <t xml:space="preserve"> 20s/4k 35s/4k 50s/10k</t>
    <phoneticPr fontId="3" type="noConversion"/>
  </si>
  <si>
    <t xml:space="preserve"> /  /  /  /</t>
    <phoneticPr fontId="3" type="noConversion"/>
  </si>
  <si>
    <t>SE</t>
    <phoneticPr fontId="3" type="noConversion"/>
  </si>
  <si>
    <t>M_062353-062354:M</t>
    <phoneticPr fontId="3" type="noConversion"/>
  </si>
  <si>
    <t>2) 돔셔터 소음 없음</t>
    <phoneticPr fontId="3" type="noConversion"/>
  </si>
  <si>
    <t>1) [00:21] 고습으로 관측 중단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</si>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</sst>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8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b/>
      <sz val="7"/>
      <color theme="1"/>
      <name val="맑은 고딕"/>
      <family val="2"/>
      <scheme val="minor"/>
    </font>
    <font>
      <b/>
      <sz val="8"/>
      <name val="맑은 고딕"/>
      <family val="3"/>
      <charset val="129"/>
      <scheme val="minor"/>
    </font>
    <font>
      <sz val="7.5"/>
      <name val="맑은 고딕"/>
      <family val="3"/>
      <charset val="129"/>
      <scheme val="minor"/>
    </font>
    <font>
      <sz val="7.5"/>
      <name val="맑은 고딕"/>
      <family val="2"/>
      <scheme val="minor"/>
    </font>
    <font>
      <sz val="7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7" fillId="0" borderId="0">
      <alignment vertical="center"/>
    </xf>
  </cellStyleXfs>
  <cellXfs count="21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177" fontId="45" fillId="12" borderId="4" xfId="0" applyNumberFormat="1" applyFont="1" applyFill="1" applyBorder="1" applyAlignment="1" applyProtection="1">
      <alignment horizontal="center" vertical="center"/>
    </xf>
    <xf numFmtId="0" fontId="48" fillId="0" borderId="0" xfId="0" applyNumberFormat="1" applyFont="1" applyAlignment="1" applyProtection="1">
      <alignment vertical="center"/>
    </xf>
    <xf numFmtId="0" fontId="48" fillId="0" borderId="0" xfId="0" applyFont="1" applyAlignment="1" applyProtection="1"/>
    <xf numFmtId="0" fontId="49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181" fontId="50" fillId="2" borderId="1" xfId="0" applyNumberFormat="1" applyFont="1" applyFill="1" applyBorder="1" applyAlignment="1" applyProtection="1">
      <alignment horizontal="center" vertical="center"/>
      <protection locked="0"/>
    </xf>
    <xf numFmtId="180" fontId="50" fillId="2" borderId="1" xfId="0" applyNumberFormat="1" applyFont="1" applyFill="1" applyBorder="1" applyAlignment="1" applyProtection="1">
      <alignment horizontal="center" vertical="center"/>
      <protection locked="0"/>
    </xf>
    <xf numFmtId="183" fontId="50" fillId="2" borderId="1" xfId="0" applyNumberFormat="1" applyFont="1" applyFill="1" applyBorder="1" applyAlignment="1" applyProtection="1">
      <alignment horizontal="center" vertical="center"/>
      <protection locked="0"/>
    </xf>
    <xf numFmtId="11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1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177" fontId="45" fillId="0" borderId="53" xfId="0" applyNumberFormat="1" applyFont="1" applyFill="1" applyBorder="1" applyAlignment="1" applyProtection="1">
      <alignment horizontal="center" vertical="center"/>
    </xf>
    <xf numFmtId="177" fontId="45" fillId="13" borderId="4" xfId="0" applyNumberFormat="1" applyFont="1" applyFill="1" applyBorder="1" applyAlignment="1" applyProtection="1">
      <alignment horizontal="center" vertical="center"/>
    </xf>
    <xf numFmtId="0" fontId="52" fillId="2" borderId="1" xfId="0" applyFont="1" applyFill="1" applyBorder="1" applyAlignment="1" applyProtection="1">
      <alignment horizontal="center" vertical="center"/>
      <protection locked="0"/>
    </xf>
    <xf numFmtId="177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53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52" fillId="2" borderId="19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0" fontId="54" fillId="11" borderId="50" xfId="0" applyFont="1" applyFill="1" applyBorder="1" applyAlignment="1" applyProtection="1">
      <alignment horizontal="center" vertical="center"/>
      <protection locked="0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 wrapText="1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6" fillId="0" borderId="51" xfId="0" applyFont="1" applyBorder="1" applyAlignment="1" applyProtection="1">
      <alignment horizontal="center" vertical="center"/>
    </xf>
    <xf numFmtId="0" fontId="46" fillId="0" borderId="9" xfId="0" applyFont="1" applyBorder="1" applyAlignment="1" applyProtection="1">
      <alignment horizontal="center" vertical="center"/>
    </xf>
    <xf numFmtId="0" fontId="4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56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56" fillId="2" borderId="19" xfId="0" applyFont="1" applyFill="1" applyBorder="1" applyAlignment="1" applyProtection="1">
      <alignment horizontal="center" vertical="center"/>
      <protection locked="0"/>
    </xf>
    <xf numFmtId="184" fontId="45" fillId="2" borderId="1" xfId="1" applyNumberFormat="1" applyFont="1" applyFill="1" applyBorder="1" applyAlignment="1" applyProtection="1">
      <alignment horizontal="center" vertical="center"/>
      <protection locked="0"/>
    </xf>
    <xf numFmtId="0" fontId="45" fillId="2" borderId="1" xfId="0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45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0" fontId="34" fillId="4" borderId="1" xfId="0" applyFont="1" applyFill="1" applyBorder="1" applyAlignment="1" applyProtection="1">
      <alignment horizontal="center" vertical="center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177" fontId="45" fillId="7" borderId="1" xfId="0" applyNumberFormat="1" applyFont="1" applyFill="1" applyBorder="1" applyAlignment="1" applyProtection="1">
      <alignment horizontal="center" vertical="center"/>
      <protection locked="0"/>
    </xf>
    <xf numFmtId="177" fontId="45" fillId="6" borderId="15" xfId="0" applyNumberFormat="1" applyFont="1" applyFill="1" applyBorder="1" applyAlignment="1" applyProtection="1">
      <alignment horizontal="center" vertical="center"/>
      <protection locked="0"/>
    </xf>
    <xf numFmtId="177" fontId="45" fillId="6" borderId="1" xfId="0" applyNumberFormat="1" applyFont="1" applyFill="1" applyBorder="1" applyAlignment="1" applyProtection="1">
      <alignment horizontal="center" vertical="center"/>
      <protection locked="0"/>
    </xf>
    <xf numFmtId="177" fontId="45" fillId="0" borderId="1" xfId="0" applyNumberFormat="1" applyFont="1" applyFill="1" applyBorder="1" applyProtection="1">
      <alignment vertical="center"/>
    </xf>
    <xf numFmtId="177" fontId="45" fillId="2" borderId="15" xfId="0" applyNumberFormat="1" applyFont="1" applyFill="1" applyBorder="1" applyAlignment="1" applyProtection="1">
      <alignment horizontal="center" vertical="center"/>
      <protection locked="0"/>
    </xf>
    <xf numFmtId="177" fontId="45" fillId="2" borderId="16" xfId="0" applyNumberFormat="1" applyFont="1" applyFill="1" applyBorder="1" applyAlignment="1" applyProtection="1">
      <alignment horizontal="center" vertical="center"/>
      <protection locked="0"/>
    </xf>
    <xf numFmtId="177" fontId="45" fillId="7" borderId="15" xfId="0" applyNumberFormat="1" applyFont="1" applyFill="1" applyBorder="1" applyAlignment="1" applyProtection="1">
      <alignment horizontal="center" vertical="center"/>
      <protection locked="0"/>
    </xf>
    <xf numFmtId="177" fontId="45" fillId="7" borderId="16" xfId="0" applyNumberFormat="1" applyFont="1" applyFill="1" applyBorder="1" applyAlignment="1" applyProtection="1">
      <alignment horizontal="center" vertical="center"/>
      <protection locked="0"/>
    </xf>
    <xf numFmtId="177" fontId="45" fillId="8" borderId="18" xfId="0" applyNumberFormat="1" applyFont="1" applyFill="1" applyBorder="1" applyAlignment="1" applyProtection="1">
      <alignment horizontal="center" vertical="center"/>
      <protection locked="0"/>
    </xf>
    <xf numFmtId="177" fontId="45" fillId="8" borderId="19" xfId="0" applyNumberFormat="1" applyFont="1" applyFill="1" applyBorder="1" applyAlignment="1" applyProtection="1">
      <alignment horizontal="center" vertical="center"/>
      <protection locked="0"/>
    </xf>
    <xf numFmtId="177" fontId="45" fillId="8" borderId="20" xfId="0" applyNumberFormat="1" applyFont="1" applyFill="1" applyBorder="1" applyAlignment="1" applyProtection="1">
      <alignment horizontal="center" vertical="center"/>
      <protection locked="0"/>
    </xf>
    <xf numFmtId="181" fontId="57" fillId="2" borderId="1" xfId="0" applyNumberFormat="1" applyFont="1" applyFill="1" applyBorder="1" applyAlignment="1" applyProtection="1">
      <alignment horizontal="center" vertical="center"/>
      <protection locked="0"/>
    </xf>
    <xf numFmtId="180" fontId="57" fillId="2" borderId="1" xfId="0" applyNumberFormat="1" applyFont="1" applyFill="1" applyBorder="1" applyAlignment="1" applyProtection="1">
      <alignment horizontal="center" vertical="center"/>
      <protection locked="0"/>
    </xf>
    <xf numFmtId="182" fontId="57" fillId="2" borderId="1" xfId="0" applyNumberFormat="1" applyFont="1" applyFill="1" applyBorder="1" applyAlignment="1" applyProtection="1">
      <alignment horizontal="center" vertical="center"/>
      <protection locked="0"/>
    </xf>
    <xf numFmtId="183" fontId="57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19" t="s">
        <v>0</v>
      </c>
      <c r="C2" s="119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20">
        <v>45649</v>
      </c>
      <c r="D3" s="121"/>
      <c r="E3" s="1"/>
      <c r="F3" s="1"/>
      <c r="G3" s="1"/>
      <c r="H3" s="1"/>
      <c r="I3" s="1"/>
      <c r="J3" s="1"/>
      <c r="K3" s="35" t="s">
        <v>2</v>
      </c>
      <c r="L3" s="122">
        <f>(P31-(P32+P33))/P31*100</f>
        <v>71.621621621621628</v>
      </c>
      <c r="M3" s="122"/>
      <c r="N3" s="35" t="s">
        <v>3</v>
      </c>
      <c r="O3" s="122">
        <f>(P31-P33)/P31*100</f>
        <v>100</v>
      </c>
      <c r="P3" s="122"/>
    </row>
    <row r="4" spans="2:16" ht="14.25" customHeight="1" x14ac:dyDescent="0.25">
      <c r="B4" s="23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19" t="s">
        <v>6</v>
      </c>
      <c r="C7" s="119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104" t="s">
        <v>21</v>
      </c>
      <c r="C9" s="186">
        <v>0.79166666666666663</v>
      </c>
      <c r="D9" s="189">
        <v>2.2999999999999998</v>
      </c>
      <c r="E9" s="189">
        <v>13.2</v>
      </c>
      <c r="F9" s="189">
        <v>59</v>
      </c>
      <c r="G9" s="188" t="s">
        <v>189</v>
      </c>
      <c r="H9" s="189">
        <v>6.2</v>
      </c>
      <c r="I9" s="188">
        <v>40</v>
      </c>
      <c r="J9" s="199">
        <f>IF(L9, 1, 0) + IF(M9, 2, 0) + IF(N9, 4, 0) + IF(O9, 8, 0) + IF(P9, 16, 0)</f>
        <v>1</v>
      </c>
      <c r="K9" s="7" t="b">
        <v>1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78" customFormat="1" ht="14.25" customHeight="1" x14ac:dyDescent="0.25">
      <c r="B10" s="79" t="s">
        <v>22</v>
      </c>
      <c r="C10" s="197">
        <v>0.9375</v>
      </c>
      <c r="D10" s="189">
        <v>2.1</v>
      </c>
      <c r="E10" s="189">
        <v>8.9</v>
      </c>
      <c r="F10" s="189">
        <v>78</v>
      </c>
      <c r="G10" s="188" t="s">
        <v>194</v>
      </c>
      <c r="H10" s="189">
        <v>3.3</v>
      </c>
      <c r="I10" s="198"/>
      <c r="J10" s="199">
        <f>IF(L10, 1, 0) + IF(M10, 2, 0) + IF(N10, 4, 0) + IF(O10, 8, 0) + IF(P10, 16, 0)</f>
        <v>4</v>
      </c>
      <c r="K10" s="8" t="b">
        <v>1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2:16" s="78" customFormat="1" ht="14.25" customHeight="1" thickBot="1" x14ac:dyDescent="0.3">
      <c r="B11" s="80" t="s">
        <v>23</v>
      </c>
      <c r="C11" s="200">
        <v>8.3333333333333329E-2</v>
      </c>
      <c r="D11" s="201"/>
      <c r="E11" s="201">
        <v>7.8</v>
      </c>
      <c r="F11" s="201">
        <v>82</v>
      </c>
      <c r="G11" s="188" t="s">
        <v>198</v>
      </c>
      <c r="H11" s="189">
        <v>4.5</v>
      </c>
      <c r="I11" s="202"/>
      <c r="J11" s="199">
        <f>IF(L11, 1, 0) + IF(M11, 2, 0) + IF(N11, 4, 0) + IF(O11, 8, 0) + IF(P11, 16, 0)</f>
        <v>4</v>
      </c>
      <c r="K11" s="81" t="b">
        <v>1</v>
      </c>
      <c r="L11" s="81" t="b">
        <v>0</v>
      </c>
      <c r="M11" s="81" t="b">
        <v>0</v>
      </c>
      <c r="N11" s="81" t="b">
        <v>1</v>
      </c>
      <c r="O11" s="81" t="b">
        <v>0</v>
      </c>
      <c r="P11" s="81" t="b">
        <v>0</v>
      </c>
    </row>
    <row r="12" spans="2:16" ht="14.25" customHeight="1" thickBot="1" x14ac:dyDescent="0.3">
      <c r="B12" s="10" t="s">
        <v>24</v>
      </c>
      <c r="C12" s="11">
        <f>(24-C9)+C11</f>
        <v>23.291666666666664</v>
      </c>
      <c r="D12" s="12">
        <f>AVERAGE(D9:D11)</f>
        <v>2.2000000000000002</v>
      </c>
      <c r="E12" s="12">
        <f>AVERAGE(E9:E11)</f>
        <v>9.9666666666666668</v>
      </c>
      <c r="F12" s="13">
        <f>AVERAGE(F9:F11)</f>
        <v>73</v>
      </c>
      <c r="G12" s="14"/>
      <c r="H12" s="15">
        <f>AVERAGE(H9:H11)</f>
        <v>4.666666666666667</v>
      </c>
      <c r="I12" s="16"/>
      <c r="J12" s="17">
        <f>AVERAGE(J9:J11)</f>
        <v>3</v>
      </c>
      <c r="K12" s="82"/>
      <c r="L12" s="82"/>
      <c r="M12" s="82"/>
      <c r="N12" s="82"/>
      <c r="O12" s="82"/>
      <c r="P12" s="82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19" t="s">
        <v>25</v>
      </c>
      <c r="C14" s="119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85" t="s">
        <v>176</v>
      </c>
      <c r="D16" s="187" t="s">
        <v>178</v>
      </c>
      <c r="E16" s="187" t="s">
        <v>182</v>
      </c>
      <c r="F16" s="187" t="s">
        <v>184</v>
      </c>
      <c r="G16" s="187" t="s">
        <v>185</v>
      </c>
      <c r="H16" s="187" t="s">
        <v>188</v>
      </c>
      <c r="I16" s="187" t="s">
        <v>190</v>
      </c>
      <c r="J16" s="100"/>
      <c r="K16" s="100"/>
      <c r="L16" s="100"/>
      <c r="M16" s="100"/>
      <c r="N16" s="100"/>
      <c r="O16" s="100"/>
      <c r="P16" s="187" t="s">
        <v>41</v>
      </c>
    </row>
    <row r="17" spans="2:16" ht="14.1" customHeight="1" x14ac:dyDescent="0.25">
      <c r="B17" s="24" t="s">
        <v>42</v>
      </c>
      <c r="C17" s="186">
        <v>0.74513888888888891</v>
      </c>
      <c r="D17" s="186">
        <v>0.74791666666666667</v>
      </c>
      <c r="E17" s="186">
        <v>0.78125</v>
      </c>
      <c r="F17" s="186">
        <v>0.80625000000000002</v>
      </c>
      <c r="G17" s="186">
        <v>0.85972222222222217</v>
      </c>
      <c r="H17" s="186">
        <v>0.95694444444444438</v>
      </c>
      <c r="I17" s="186">
        <v>8.4027777777777771E-2</v>
      </c>
      <c r="J17" s="101"/>
      <c r="K17" s="101"/>
      <c r="L17" s="101"/>
      <c r="M17" s="101"/>
      <c r="N17" s="101"/>
      <c r="O17" s="101"/>
      <c r="P17" s="186">
        <v>8.819444444444445E-2</v>
      </c>
    </row>
    <row r="18" spans="2:16" ht="14.1" customHeight="1" x14ac:dyDescent="0.25">
      <c r="B18" s="24" t="s">
        <v>43</v>
      </c>
      <c r="C18" s="187">
        <v>62225</v>
      </c>
      <c r="D18" s="187">
        <f>C18+1</f>
        <v>62226</v>
      </c>
      <c r="E18" s="187">
        <f t="shared" ref="E18:F18" si="0">D19+1</f>
        <v>62234</v>
      </c>
      <c r="F18" s="187">
        <f t="shared" si="0"/>
        <v>62250</v>
      </c>
      <c r="G18" s="187">
        <f>F19+1</f>
        <v>62286</v>
      </c>
      <c r="H18" s="187">
        <f>G19+1</f>
        <v>62351</v>
      </c>
      <c r="I18" s="187">
        <f>H19+1</f>
        <v>62389</v>
      </c>
      <c r="J18" s="100"/>
      <c r="K18" s="100"/>
      <c r="L18" s="101"/>
      <c r="M18" s="101"/>
      <c r="N18" s="101"/>
      <c r="O18" s="101"/>
      <c r="P18" s="187">
        <f>MAX(C18:O19)+1</f>
        <v>62394</v>
      </c>
    </row>
    <row r="19" spans="2:16" ht="14.1" customHeight="1" thickBot="1" x14ac:dyDescent="0.3">
      <c r="B19" s="9" t="s">
        <v>44</v>
      </c>
      <c r="C19" s="83"/>
      <c r="D19" s="187">
        <v>62233</v>
      </c>
      <c r="E19" s="190">
        <v>62249</v>
      </c>
      <c r="F19" s="190">
        <v>62285</v>
      </c>
      <c r="G19" s="190">
        <v>62350</v>
      </c>
      <c r="H19" s="190">
        <v>62388</v>
      </c>
      <c r="I19" s="190">
        <f>I18+4</f>
        <v>62393</v>
      </c>
      <c r="J19" s="106"/>
      <c r="K19" s="107"/>
      <c r="L19" s="107"/>
      <c r="M19" s="107"/>
      <c r="N19" s="106"/>
      <c r="O19" s="106"/>
      <c r="P19" s="83"/>
    </row>
    <row r="20" spans="2:16" ht="14.1" customHeight="1" thickBot="1" x14ac:dyDescent="0.3">
      <c r="B20" s="21" t="s">
        <v>45</v>
      </c>
      <c r="C20" s="96"/>
      <c r="D20" s="97">
        <f>IF(ISNUMBER(D18),D19-D18+1,"")</f>
        <v>8</v>
      </c>
      <c r="E20" s="89">
        <f t="shared" ref="E20:O20" si="1">IF(ISNUMBER(E18),E19-E18+1,"")</f>
        <v>16</v>
      </c>
      <c r="F20" s="89">
        <f t="shared" si="1"/>
        <v>36</v>
      </c>
      <c r="G20" s="89">
        <f t="shared" si="1"/>
        <v>65</v>
      </c>
      <c r="H20" s="89">
        <f t="shared" si="1"/>
        <v>38</v>
      </c>
      <c r="I20" s="89">
        <f t="shared" si="1"/>
        <v>5</v>
      </c>
      <c r="J20" s="89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27" t="s">
        <v>46</v>
      </c>
      <c r="C22" s="24" t="s">
        <v>21</v>
      </c>
      <c r="D22" s="24" t="s">
        <v>23</v>
      </c>
      <c r="E22" s="24" t="s">
        <v>47</v>
      </c>
      <c r="F22" s="128" t="s">
        <v>48</v>
      </c>
      <c r="G22" s="128"/>
      <c r="H22" s="128"/>
      <c r="I22" s="128"/>
      <c r="J22" s="24" t="s">
        <v>21</v>
      </c>
      <c r="K22" s="24" t="s">
        <v>23</v>
      </c>
      <c r="L22" s="24" t="s">
        <v>47</v>
      </c>
      <c r="M22" s="128" t="s">
        <v>48</v>
      </c>
      <c r="N22" s="128"/>
      <c r="O22" s="128"/>
      <c r="P22" s="128"/>
    </row>
    <row r="23" spans="2:16" ht="13.5" customHeight="1" x14ac:dyDescent="0.25">
      <c r="B23" s="127"/>
      <c r="C23" s="191">
        <f>D18+5</f>
        <v>62231</v>
      </c>
      <c r="D23" s="191">
        <f>C23+2</f>
        <v>62233</v>
      </c>
      <c r="E23" s="192" t="s">
        <v>181</v>
      </c>
      <c r="F23" s="193" t="s">
        <v>192</v>
      </c>
      <c r="G23" s="193"/>
      <c r="H23" s="193"/>
      <c r="I23" s="193"/>
      <c r="J23" s="196"/>
      <c r="K23" s="196"/>
      <c r="L23" s="188" t="s">
        <v>50</v>
      </c>
      <c r="M23" s="193" t="s">
        <v>186</v>
      </c>
      <c r="N23" s="193"/>
      <c r="O23" s="193"/>
      <c r="P23" s="193"/>
    </row>
    <row r="24" spans="2:16" ht="13.5" customHeight="1" x14ac:dyDescent="0.25">
      <c r="B24" s="127"/>
      <c r="C24" s="194"/>
      <c r="D24" s="194"/>
      <c r="E24" s="188" t="s">
        <v>177</v>
      </c>
      <c r="F24" s="193" t="s">
        <v>179</v>
      </c>
      <c r="G24" s="193"/>
      <c r="H24" s="193"/>
      <c r="I24" s="193"/>
      <c r="J24" s="196"/>
      <c r="K24" s="196"/>
      <c r="L24" s="188" t="s">
        <v>51</v>
      </c>
      <c r="M24" s="193" t="s">
        <v>179</v>
      </c>
      <c r="N24" s="193"/>
      <c r="O24" s="193"/>
      <c r="P24" s="193"/>
    </row>
    <row r="25" spans="2:16" ht="13.5" customHeight="1" x14ac:dyDescent="0.25">
      <c r="B25" s="127"/>
      <c r="C25" s="194"/>
      <c r="D25" s="194"/>
      <c r="E25" s="188" t="s">
        <v>51</v>
      </c>
      <c r="F25" s="193" t="s">
        <v>193</v>
      </c>
      <c r="G25" s="193"/>
      <c r="H25" s="193"/>
      <c r="I25" s="193"/>
      <c r="J25" s="196"/>
      <c r="K25" s="196"/>
      <c r="L25" s="188" t="s">
        <v>180</v>
      </c>
      <c r="M25" s="193" t="s">
        <v>187</v>
      </c>
      <c r="N25" s="193"/>
      <c r="O25" s="193"/>
      <c r="P25" s="193"/>
    </row>
    <row r="26" spans="2:16" ht="13.5" customHeight="1" x14ac:dyDescent="0.25">
      <c r="B26" s="127"/>
      <c r="C26" s="194"/>
      <c r="D26" s="194"/>
      <c r="E26" s="188" t="s">
        <v>50</v>
      </c>
      <c r="F26" s="193" t="s">
        <v>179</v>
      </c>
      <c r="G26" s="193"/>
      <c r="H26" s="193"/>
      <c r="I26" s="193"/>
      <c r="J26" s="196"/>
      <c r="K26" s="196"/>
      <c r="L26" s="188" t="s">
        <v>49</v>
      </c>
      <c r="M26" s="193" t="s">
        <v>179</v>
      </c>
      <c r="N26" s="193"/>
      <c r="O26" s="193"/>
      <c r="P26" s="193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19" t="s">
        <v>52</v>
      </c>
      <c r="C28" s="119"/>
      <c r="D28" s="119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204"/>
      <c r="D30" s="205">
        <v>8.3333333333333329E-2</v>
      </c>
      <c r="E30" s="205">
        <v>6.25E-2</v>
      </c>
      <c r="F30" s="205"/>
      <c r="G30" s="205"/>
      <c r="H30" s="205"/>
      <c r="I30" s="205"/>
      <c r="J30" s="205"/>
      <c r="K30" s="206"/>
      <c r="L30" s="205"/>
      <c r="M30" s="205"/>
      <c r="N30" s="205">
        <v>0.12222222222222223</v>
      </c>
      <c r="O30" s="205"/>
      <c r="P30" s="94">
        <f>SUM(C30:J30,L30:N30)</f>
        <v>0.26805555555555555</v>
      </c>
    </row>
    <row r="31" spans="2:16" ht="14.1" customHeight="1" x14ac:dyDescent="0.25">
      <c r="B31" s="25" t="s">
        <v>171</v>
      </c>
      <c r="C31" s="207"/>
      <c r="D31" s="195">
        <v>0.20625000000000002</v>
      </c>
      <c r="E31" s="195">
        <v>5.347222222222222E-2</v>
      </c>
      <c r="F31" s="195"/>
      <c r="G31" s="195"/>
      <c r="H31" s="195"/>
      <c r="I31" s="195"/>
      <c r="J31" s="195"/>
      <c r="K31" s="195">
        <v>4.8611111111111112E-2</v>
      </c>
      <c r="L31" s="195"/>
      <c r="M31" s="195"/>
      <c r="N31" s="195"/>
      <c r="O31" s="208"/>
      <c r="P31" s="94">
        <f>SUM(C31:N31)</f>
        <v>0.30833333333333335</v>
      </c>
    </row>
    <row r="32" spans="2:16" ht="14.1" customHeight="1" x14ac:dyDescent="0.25">
      <c r="B32" s="25" t="s">
        <v>67</v>
      </c>
      <c r="C32" s="209"/>
      <c r="D32" s="203">
        <v>6.3194444444444442E-2</v>
      </c>
      <c r="E32" s="203"/>
      <c r="F32" s="203"/>
      <c r="G32" s="203"/>
      <c r="H32" s="203"/>
      <c r="I32" s="203"/>
      <c r="J32" s="203"/>
      <c r="K32" s="203">
        <v>2.4305555555555556E-2</v>
      </c>
      <c r="L32" s="203"/>
      <c r="M32" s="203"/>
      <c r="N32" s="203"/>
      <c r="O32" s="210"/>
      <c r="P32" s="94">
        <f>SUM(C32:N32)</f>
        <v>8.7499999999999994E-2</v>
      </c>
    </row>
    <row r="33" spans="2:16" ht="14.1" customHeight="1" thickBot="1" x14ac:dyDescent="0.3">
      <c r="B33" s="25" t="s">
        <v>68</v>
      </c>
      <c r="C33" s="211"/>
      <c r="D33" s="212"/>
      <c r="E33" s="212"/>
      <c r="F33" s="212"/>
      <c r="G33" s="212"/>
      <c r="H33" s="212"/>
      <c r="I33" s="212"/>
      <c r="J33" s="212"/>
      <c r="K33" s="212"/>
      <c r="L33" s="212"/>
      <c r="M33" s="212"/>
      <c r="N33" s="212"/>
      <c r="O33" s="213"/>
      <c r="P33" s="102">
        <f>SUM(C33:N33)</f>
        <v>0</v>
      </c>
    </row>
    <row r="34" spans="2:16" ht="14.1" customHeight="1" x14ac:dyDescent="0.25">
      <c r="B34" s="72" t="s">
        <v>169</v>
      </c>
      <c r="C34" s="84">
        <f>C31-C32-C33</f>
        <v>0</v>
      </c>
      <c r="D34" s="84">
        <f t="shared" ref="D34:P34" si="2">D31-D32-D33</f>
        <v>0.14305555555555557</v>
      </c>
      <c r="E34" s="84">
        <f t="shared" si="2"/>
        <v>5.347222222222222E-2</v>
      </c>
      <c r="F34" s="84">
        <f t="shared" si="2"/>
        <v>0</v>
      </c>
      <c r="G34" s="84">
        <f t="shared" si="2"/>
        <v>0</v>
      </c>
      <c r="H34" s="84">
        <f t="shared" si="2"/>
        <v>0</v>
      </c>
      <c r="I34" s="84">
        <f t="shared" si="2"/>
        <v>0</v>
      </c>
      <c r="J34" s="84">
        <f t="shared" si="2"/>
        <v>0</v>
      </c>
      <c r="K34" s="84">
        <f t="shared" si="2"/>
        <v>2.4305555555555556E-2</v>
      </c>
      <c r="L34" s="84">
        <f t="shared" si="2"/>
        <v>0</v>
      </c>
      <c r="M34" s="84">
        <f t="shared" si="2"/>
        <v>0</v>
      </c>
      <c r="N34" s="84">
        <f t="shared" si="2"/>
        <v>0</v>
      </c>
      <c r="O34" s="98"/>
      <c r="P34" s="99">
        <f t="shared" si="2"/>
        <v>0.22083333333333335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44" t="s">
        <v>69</v>
      </c>
      <c r="C36" s="129" t="s">
        <v>195</v>
      </c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</row>
    <row r="37" spans="2:16" ht="18" customHeight="1" x14ac:dyDescent="0.25">
      <c r="B37" s="145"/>
      <c r="C37" s="129"/>
      <c r="D37" s="129"/>
      <c r="E37" s="129"/>
      <c r="F37" s="129"/>
      <c r="G37" s="129"/>
      <c r="H37" s="129"/>
      <c r="I37" s="129"/>
      <c r="J37" s="129"/>
      <c r="K37" s="129"/>
      <c r="L37" s="129"/>
      <c r="M37" s="129"/>
      <c r="N37" s="129"/>
      <c r="O37" s="129"/>
      <c r="P37" s="129"/>
    </row>
    <row r="38" spans="2:16" ht="18" customHeight="1" x14ac:dyDescent="0.25">
      <c r="B38" s="145"/>
      <c r="C38" s="129"/>
      <c r="D38" s="129"/>
      <c r="E38" s="129"/>
      <c r="F38" s="129"/>
      <c r="G38" s="129"/>
      <c r="H38" s="129"/>
      <c r="I38" s="129"/>
      <c r="J38" s="129"/>
      <c r="K38" s="129"/>
      <c r="L38" s="129"/>
      <c r="M38" s="129"/>
      <c r="N38" s="129"/>
      <c r="O38" s="129"/>
      <c r="P38" s="129"/>
    </row>
    <row r="39" spans="2:16" ht="18" customHeight="1" x14ac:dyDescent="0.25">
      <c r="B39" s="145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29"/>
      <c r="N39" s="129"/>
      <c r="O39" s="129"/>
      <c r="P39" s="129"/>
    </row>
    <row r="40" spans="2:16" ht="18" customHeight="1" x14ac:dyDescent="0.25">
      <c r="B40" s="145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29"/>
      <c r="N40" s="129"/>
      <c r="O40" s="129"/>
      <c r="P40" s="129"/>
    </row>
    <row r="41" spans="2:16" ht="18" customHeight="1" x14ac:dyDescent="0.25">
      <c r="B41" s="146"/>
      <c r="C41" s="143"/>
      <c r="D41" s="143"/>
      <c r="E41" s="143"/>
      <c r="F41" s="143"/>
      <c r="G41" s="143"/>
      <c r="H41" s="143"/>
      <c r="I41" s="143"/>
      <c r="J41" s="143"/>
      <c r="K41" s="143"/>
      <c r="L41" s="143"/>
      <c r="M41" s="143"/>
      <c r="N41" s="143"/>
      <c r="O41" s="143"/>
      <c r="P41" s="143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0" t="s">
        <v>70</v>
      </c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M43" s="131"/>
      <c r="N43" s="131"/>
      <c r="O43" s="131"/>
      <c r="P43" s="132"/>
    </row>
    <row r="44" spans="2:16" ht="14.1" customHeight="1" x14ac:dyDescent="0.25">
      <c r="B44" s="133" t="s">
        <v>197</v>
      </c>
      <c r="C44" s="134"/>
      <c r="D44" s="134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5"/>
    </row>
    <row r="45" spans="2:16" ht="14.1" customHeight="1" x14ac:dyDescent="0.25">
      <c r="B45" s="136"/>
      <c r="C45" s="137"/>
      <c r="D45" s="137"/>
      <c r="E45" s="137"/>
      <c r="F45" s="137"/>
      <c r="G45" s="137"/>
      <c r="H45" s="137"/>
      <c r="I45" s="137"/>
      <c r="J45" s="137"/>
      <c r="K45" s="137"/>
      <c r="L45" s="137"/>
      <c r="M45" s="137"/>
      <c r="N45" s="137"/>
      <c r="O45" s="137"/>
      <c r="P45" s="138"/>
    </row>
    <row r="46" spans="2:16" ht="14.1" customHeight="1" x14ac:dyDescent="0.25">
      <c r="B46" s="139"/>
      <c r="C46" s="137"/>
      <c r="D46" s="137"/>
      <c r="E46" s="137"/>
      <c r="F46" s="137"/>
      <c r="G46" s="137"/>
      <c r="H46" s="137"/>
      <c r="I46" s="137"/>
      <c r="J46" s="137"/>
      <c r="K46" s="137"/>
      <c r="L46" s="137"/>
      <c r="M46" s="137"/>
      <c r="N46" s="137"/>
      <c r="O46" s="137"/>
      <c r="P46" s="138"/>
    </row>
    <row r="47" spans="2:16" ht="14.1" customHeight="1" x14ac:dyDescent="0.25"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2"/>
    </row>
    <row r="48" spans="2:16" ht="14.1" customHeight="1" x14ac:dyDescent="0.25">
      <c r="B48" s="139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7"/>
      <c r="P48" s="138"/>
    </row>
    <row r="49" spans="2:16" ht="14.1" customHeight="1" x14ac:dyDescent="0.25">
      <c r="B49" s="139"/>
      <c r="C49" s="137"/>
      <c r="D49" s="137"/>
      <c r="E49" s="137"/>
      <c r="F49" s="137"/>
      <c r="G49" s="137"/>
      <c r="H49" s="137"/>
      <c r="I49" s="137"/>
      <c r="J49" s="137"/>
      <c r="K49" s="137"/>
      <c r="L49" s="137"/>
      <c r="M49" s="137"/>
      <c r="N49" s="137"/>
      <c r="O49" s="137"/>
      <c r="P49" s="138"/>
    </row>
    <row r="50" spans="2:16" ht="14.1" customHeight="1" x14ac:dyDescent="0.25">
      <c r="B50" s="139"/>
      <c r="C50" s="137"/>
      <c r="D50" s="137"/>
      <c r="E50" s="137"/>
      <c r="F50" s="137"/>
      <c r="G50" s="137"/>
      <c r="H50" s="137"/>
      <c r="I50" s="137"/>
      <c r="J50" s="137"/>
      <c r="K50" s="137"/>
      <c r="L50" s="137"/>
      <c r="M50" s="137"/>
      <c r="N50" s="137"/>
      <c r="O50" s="137"/>
      <c r="P50" s="138"/>
    </row>
    <row r="51" spans="2:16" ht="14.1" customHeight="1" x14ac:dyDescent="0.25">
      <c r="B51" s="139"/>
      <c r="C51" s="137"/>
      <c r="D51" s="137"/>
      <c r="E51" s="137"/>
      <c r="F51" s="137"/>
      <c r="G51" s="137"/>
      <c r="H51" s="137"/>
      <c r="I51" s="137"/>
      <c r="J51" s="137"/>
      <c r="K51" s="137"/>
      <c r="L51" s="137"/>
      <c r="M51" s="137"/>
      <c r="N51" s="137"/>
      <c r="O51" s="137"/>
      <c r="P51" s="138"/>
    </row>
    <row r="52" spans="2:16" ht="14.1" customHeight="1" thickBot="1" x14ac:dyDescent="0.3">
      <c r="B52" s="160"/>
      <c r="C52" s="161"/>
      <c r="D52" s="137"/>
      <c r="E52" s="137"/>
      <c r="F52" s="137"/>
      <c r="G52" s="161"/>
      <c r="H52" s="161"/>
      <c r="I52" s="161"/>
      <c r="J52" s="161"/>
      <c r="K52" s="161"/>
      <c r="L52" s="161"/>
      <c r="M52" s="161"/>
      <c r="N52" s="161"/>
      <c r="O52" s="161"/>
      <c r="P52" s="162"/>
    </row>
    <row r="53" spans="2:16" ht="14.1" customHeight="1" thickTop="1" thickBot="1" x14ac:dyDescent="0.3">
      <c r="B53" s="163" t="s">
        <v>168</v>
      </c>
      <c r="C53" s="164"/>
      <c r="D53" s="108">
        <v>2.15</v>
      </c>
      <c r="E53" s="105"/>
      <c r="F53" s="105"/>
      <c r="G53" s="167"/>
      <c r="H53" s="168"/>
      <c r="I53" s="168"/>
      <c r="J53" s="168"/>
      <c r="K53" s="168"/>
      <c r="L53" s="168"/>
      <c r="M53" s="168"/>
      <c r="N53" s="168"/>
      <c r="O53" s="168"/>
      <c r="P53" s="169"/>
    </row>
    <row r="54" spans="2:16" ht="14.1" customHeight="1" thickTop="1" thickBot="1" x14ac:dyDescent="0.3">
      <c r="B54" s="165" t="s">
        <v>167</v>
      </c>
      <c r="C54" s="166"/>
      <c r="D54" s="166"/>
      <c r="E54" s="166"/>
      <c r="F54" s="105"/>
      <c r="G54" s="170"/>
      <c r="H54" s="171"/>
      <c r="I54" s="171"/>
      <c r="J54" s="171"/>
      <c r="K54" s="171"/>
      <c r="L54" s="171"/>
      <c r="M54" s="171"/>
      <c r="N54" s="171"/>
      <c r="O54" s="171"/>
      <c r="P54" s="172"/>
    </row>
    <row r="55" spans="2:16" ht="13.5" customHeight="1" thickTop="1" x14ac:dyDescent="0.25"/>
    <row r="56" spans="2:16" ht="17.25" customHeight="1" x14ac:dyDescent="0.25">
      <c r="B56" s="147" t="s">
        <v>71</v>
      </c>
      <c r="C56" s="147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48" t="s">
        <v>72</v>
      </c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50"/>
      <c r="N57" s="151" t="s">
        <v>73</v>
      </c>
      <c r="O57" s="149"/>
      <c r="P57" s="152"/>
    </row>
    <row r="58" spans="2:16" ht="17.100000000000001" customHeight="1" x14ac:dyDescent="0.25">
      <c r="B58" s="153" t="s">
        <v>74</v>
      </c>
      <c r="C58" s="154"/>
      <c r="D58" s="155"/>
      <c r="E58" s="153" t="s">
        <v>75</v>
      </c>
      <c r="F58" s="154"/>
      <c r="G58" s="155"/>
      <c r="H58" s="154" t="s">
        <v>76</v>
      </c>
      <c r="I58" s="154"/>
      <c r="J58" s="154"/>
      <c r="K58" s="156" t="s">
        <v>77</v>
      </c>
      <c r="L58" s="154"/>
      <c r="M58" s="157"/>
      <c r="N58" s="158"/>
      <c r="O58" s="154"/>
      <c r="P58" s="159"/>
    </row>
    <row r="59" spans="2:16" ht="20.100000000000001" customHeight="1" x14ac:dyDescent="0.25">
      <c r="B59" s="173" t="s">
        <v>78</v>
      </c>
      <c r="C59" s="174"/>
      <c r="D59" s="32" t="b">
        <v>1</v>
      </c>
      <c r="E59" s="173" t="s">
        <v>79</v>
      </c>
      <c r="F59" s="174"/>
      <c r="G59" s="32" t="b">
        <v>1</v>
      </c>
      <c r="H59" s="175" t="s">
        <v>80</v>
      </c>
      <c r="I59" s="174"/>
      <c r="J59" s="32" t="b">
        <v>1</v>
      </c>
      <c r="K59" s="175" t="s">
        <v>81</v>
      </c>
      <c r="L59" s="174"/>
      <c r="M59" s="32" t="b">
        <v>1</v>
      </c>
      <c r="N59" s="176" t="s">
        <v>82</v>
      </c>
      <c r="O59" s="174"/>
      <c r="P59" s="32" t="b">
        <v>1</v>
      </c>
    </row>
    <row r="60" spans="2:16" ht="20.100000000000001" customHeight="1" x14ac:dyDescent="0.25">
      <c r="B60" s="173" t="s">
        <v>83</v>
      </c>
      <c r="C60" s="174"/>
      <c r="D60" s="32" t="b">
        <v>1</v>
      </c>
      <c r="E60" s="173" t="s">
        <v>84</v>
      </c>
      <c r="F60" s="174"/>
      <c r="G60" s="32" t="b">
        <v>1</v>
      </c>
      <c r="H60" s="175" t="s">
        <v>85</v>
      </c>
      <c r="I60" s="174"/>
      <c r="J60" s="32" t="b">
        <v>1</v>
      </c>
      <c r="K60" s="175" t="s">
        <v>86</v>
      </c>
      <c r="L60" s="174"/>
      <c r="M60" s="32" t="b">
        <v>1</v>
      </c>
      <c r="N60" s="176" t="s">
        <v>87</v>
      </c>
      <c r="O60" s="174"/>
      <c r="P60" s="32" t="b">
        <v>1</v>
      </c>
    </row>
    <row r="61" spans="2:16" ht="20.100000000000001" customHeight="1" x14ac:dyDescent="0.25">
      <c r="B61" s="173" t="s">
        <v>88</v>
      </c>
      <c r="C61" s="174"/>
      <c r="D61" s="32" t="b">
        <v>1</v>
      </c>
      <c r="E61" s="173" t="s">
        <v>89</v>
      </c>
      <c r="F61" s="174"/>
      <c r="G61" s="32" t="b">
        <v>1</v>
      </c>
      <c r="H61" s="175" t="s">
        <v>90</v>
      </c>
      <c r="I61" s="174"/>
      <c r="J61" s="32" t="b">
        <v>1</v>
      </c>
      <c r="K61" s="175" t="s">
        <v>91</v>
      </c>
      <c r="L61" s="174"/>
      <c r="M61" s="32" t="b">
        <v>1</v>
      </c>
      <c r="N61" s="176" t="s">
        <v>92</v>
      </c>
      <c r="O61" s="174"/>
      <c r="P61" s="32" t="b">
        <v>1</v>
      </c>
    </row>
    <row r="62" spans="2:16" ht="20.100000000000001" customHeight="1" x14ac:dyDescent="0.25">
      <c r="B62" s="175" t="s">
        <v>90</v>
      </c>
      <c r="C62" s="174"/>
      <c r="D62" s="32" t="b">
        <v>1</v>
      </c>
      <c r="E62" s="173" t="s">
        <v>93</v>
      </c>
      <c r="F62" s="174"/>
      <c r="G62" s="32" t="b">
        <v>1</v>
      </c>
      <c r="H62" s="175" t="s">
        <v>94</v>
      </c>
      <c r="I62" s="174"/>
      <c r="J62" s="32" t="b">
        <v>0</v>
      </c>
      <c r="K62" s="175" t="s">
        <v>95</v>
      </c>
      <c r="L62" s="174"/>
      <c r="M62" s="32" t="b">
        <v>1</v>
      </c>
      <c r="N62" s="176" t="s">
        <v>85</v>
      </c>
      <c r="O62" s="174"/>
      <c r="P62" s="32" t="b">
        <v>1</v>
      </c>
    </row>
    <row r="63" spans="2:16" ht="20.100000000000001" customHeight="1" x14ac:dyDescent="0.25">
      <c r="B63" s="175" t="s">
        <v>96</v>
      </c>
      <c r="C63" s="174"/>
      <c r="D63" s="32" t="b">
        <v>1</v>
      </c>
      <c r="E63" s="173" t="s">
        <v>97</v>
      </c>
      <c r="F63" s="174"/>
      <c r="G63" s="32" t="b">
        <v>1</v>
      </c>
      <c r="H63" s="37"/>
      <c r="I63" s="38"/>
      <c r="J63" s="39"/>
      <c r="K63" s="175" t="s">
        <v>98</v>
      </c>
      <c r="L63" s="174"/>
      <c r="M63" s="32" t="b">
        <v>1</v>
      </c>
      <c r="N63" s="176" t="s">
        <v>166</v>
      </c>
      <c r="O63" s="174"/>
      <c r="P63" s="32" t="b">
        <v>1</v>
      </c>
    </row>
    <row r="64" spans="2:16" ht="20.100000000000001" customHeight="1" x14ac:dyDescent="0.25">
      <c r="B64" s="175" t="s">
        <v>99</v>
      </c>
      <c r="C64" s="174"/>
      <c r="D64" s="32" t="b">
        <v>0</v>
      </c>
      <c r="E64" s="173" t="s">
        <v>100</v>
      </c>
      <c r="F64" s="174"/>
      <c r="G64" s="32" t="b">
        <v>1</v>
      </c>
      <c r="H64" s="40"/>
      <c r="I64" s="41"/>
      <c r="J64" s="42"/>
      <c r="K64" s="183" t="s">
        <v>101</v>
      </c>
      <c r="L64" s="184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73" t="s">
        <v>164</v>
      </c>
      <c r="F65" s="174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77" t="s">
        <v>107</v>
      </c>
      <c r="C69" s="177"/>
      <c r="D69" s="50"/>
      <c r="E69" s="50"/>
      <c r="F69" s="179" t="s">
        <v>108</v>
      </c>
      <c r="G69" s="181" t="s">
        <v>109</v>
      </c>
      <c r="H69" s="50"/>
      <c r="I69" s="177" t="s">
        <v>110</v>
      </c>
      <c r="J69" s="177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78"/>
      <c r="C70" s="178"/>
      <c r="D70" s="54"/>
      <c r="E70" s="55"/>
      <c r="F70" s="180"/>
      <c r="G70" s="182"/>
      <c r="H70" s="56"/>
      <c r="I70" s="178"/>
      <c r="J70" s="178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103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0">
        <v>-152.80000000000001</v>
      </c>
      <c r="D72" s="90">
        <v>-154.9</v>
      </c>
      <c r="E72" s="76" t="s">
        <v>120</v>
      </c>
      <c r="F72" s="90">
        <v>24.7</v>
      </c>
      <c r="G72" s="214">
        <v>17.899999999999999</v>
      </c>
      <c r="H72" s="85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0">
        <v>-135.69999999999999</v>
      </c>
      <c r="D73" s="90">
        <v>-140.69999999999999</v>
      </c>
      <c r="E73" s="77" t="s">
        <v>124</v>
      </c>
      <c r="F73" s="91">
        <v>30.5</v>
      </c>
      <c r="G73" s="215">
        <v>39.200000000000003</v>
      </c>
      <c r="H73" s="85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0">
        <v>-210.7</v>
      </c>
      <c r="D74" s="90">
        <v>-211.8</v>
      </c>
      <c r="E74" s="77" t="s">
        <v>129</v>
      </c>
      <c r="F74" s="95">
        <v>10</v>
      </c>
      <c r="G74" s="216">
        <v>10</v>
      </c>
      <c r="H74" s="85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0">
        <v>-111.7</v>
      </c>
      <c r="D75" s="90">
        <v>-113.7</v>
      </c>
      <c r="E75" s="77" t="s">
        <v>134</v>
      </c>
      <c r="F75" s="95">
        <v>50</v>
      </c>
      <c r="G75" s="216">
        <v>50</v>
      </c>
      <c r="H75" s="86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0">
        <v>25.8</v>
      </c>
      <c r="D76" s="90">
        <v>22.9</v>
      </c>
      <c r="E76" s="77" t="s">
        <v>139</v>
      </c>
      <c r="F76" s="95">
        <v>40</v>
      </c>
      <c r="G76" s="216">
        <v>40</v>
      </c>
      <c r="H76" s="86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0">
        <v>30.6</v>
      </c>
      <c r="D77" s="90">
        <v>27.1</v>
      </c>
      <c r="E77" s="77" t="s">
        <v>144</v>
      </c>
      <c r="F77" s="95">
        <v>160</v>
      </c>
      <c r="G77" s="216">
        <v>160</v>
      </c>
      <c r="H77" s="85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0">
        <v>21.7</v>
      </c>
      <c r="D78" s="90">
        <v>19</v>
      </c>
      <c r="E78" s="77" t="s">
        <v>149</v>
      </c>
      <c r="F78" s="92"/>
      <c r="G78" s="217"/>
      <c r="H78" s="85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0">
        <v>22.5</v>
      </c>
      <c r="D79" s="90">
        <v>19.8</v>
      </c>
      <c r="E79" s="76" t="s">
        <v>154</v>
      </c>
      <c r="F79" s="90">
        <v>23.9</v>
      </c>
      <c r="G79" s="214">
        <v>12</v>
      </c>
      <c r="H79" s="85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3">
        <v>3.0700000000000001E-5</v>
      </c>
      <c r="D80" s="93">
        <v>2.97E-5</v>
      </c>
      <c r="E80" s="77" t="s">
        <v>159</v>
      </c>
      <c r="F80" s="91">
        <v>32.6</v>
      </c>
      <c r="G80" s="215">
        <v>68.400000000000006</v>
      </c>
      <c r="H80" s="85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8"/>
      <c r="G81" s="87"/>
      <c r="H81" s="75"/>
    </row>
    <row r="82" spans="2:16" ht="20.100000000000001" customHeight="1" x14ac:dyDescent="0.25">
      <c r="G82" s="75"/>
      <c r="H82" s="75"/>
    </row>
    <row r="83" spans="2:16" ht="20.100000000000001" customHeight="1" x14ac:dyDescent="0.25"/>
    <row r="84" spans="2:16" ht="15" customHeight="1" x14ac:dyDescent="0.25">
      <c r="B84" s="123" t="s">
        <v>163</v>
      </c>
      <c r="C84" s="123"/>
    </row>
    <row r="85" spans="2:16" ht="15" customHeight="1" x14ac:dyDescent="0.25">
      <c r="B85" s="124" t="s">
        <v>191</v>
      </c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6"/>
    </row>
    <row r="86" spans="2:16" ht="15" customHeight="1" x14ac:dyDescent="0.25">
      <c r="B86" s="115" t="s">
        <v>196</v>
      </c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  <c r="O86" s="116"/>
      <c r="P86" s="117"/>
    </row>
    <row r="87" spans="2:16" ht="15" customHeight="1" x14ac:dyDescent="0.25">
      <c r="B87" s="115"/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  <c r="O87" s="116"/>
      <c r="P87" s="117"/>
    </row>
    <row r="88" spans="2:16" ht="15" customHeight="1" x14ac:dyDescent="0.2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25">
      <c r="B89" s="118"/>
      <c r="C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  <c r="P89" s="111"/>
    </row>
    <row r="90" spans="2:16" ht="15" customHeight="1" x14ac:dyDescent="0.25">
      <c r="B90" s="115"/>
      <c r="C90" s="116"/>
      <c r="D90" s="116"/>
      <c r="E90" s="116"/>
      <c r="F90" s="116"/>
      <c r="G90" s="116"/>
      <c r="H90" s="116"/>
      <c r="I90" s="116"/>
      <c r="J90" s="116"/>
      <c r="K90" s="116"/>
      <c r="L90" s="116"/>
      <c r="M90" s="116"/>
      <c r="N90" s="116"/>
      <c r="O90" s="116"/>
      <c r="P90" s="117"/>
    </row>
    <row r="91" spans="2:16" ht="15" customHeight="1" x14ac:dyDescent="0.2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25">
      <c r="B92" s="109"/>
      <c r="C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1"/>
    </row>
    <row r="93" spans="2:16" ht="15" customHeight="1" x14ac:dyDescent="0.25">
      <c r="B93" s="109"/>
      <c r="C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  <c r="P93" s="111"/>
    </row>
    <row r="94" spans="2:16" ht="15" customHeight="1" x14ac:dyDescent="0.25">
      <c r="B94" s="109"/>
      <c r="C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1"/>
    </row>
    <row r="95" spans="2:16" ht="15" customHeight="1" x14ac:dyDescent="0.25">
      <c r="B95" s="109"/>
      <c r="C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  <c r="P95" s="111"/>
    </row>
    <row r="96" spans="2:16" ht="15" customHeight="1" x14ac:dyDescent="0.25">
      <c r="B96" s="109"/>
      <c r="C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  <c r="P96" s="111"/>
    </row>
    <row r="97" spans="2:16" ht="15" customHeight="1" x14ac:dyDescent="0.25">
      <c r="B97" s="109"/>
      <c r="C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  <c r="P97" s="111"/>
    </row>
    <row r="98" spans="2:16" ht="15" customHeight="1" x14ac:dyDescent="0.25">
      <c r="B98" s="109"/>
      <c r="C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  <c r="P98" s="111"/>
    </row>
    <row r="99" spans="2:16" ht="15" customHeight="1" x14ac:dyDescent="0.25">
      <c r="B99" s="112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4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2024-12-24T02:12:47Z</dcterms:modified>
</cp:coreProperties>
</file>