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9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H18" i="1" l="1"/>
  <c r="I18" i="1" s="1"/>
  <c r="I19" i="1" s="1"/>
  <c r="G18" i="1"/>
  <c r="D18" i="1" l="1"/>
  <c r="D19" i="1" s="1"/>
  <c r="E18" i="1" s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<sst xmlns="http://schemas.openxmlformats.org/spreadsheetml/2006/main" count="214" uniqueCount="198">
  <si>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</si>
  <si>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</si>
  <si>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</si>
  <si>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</si>
  <si>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</si>
  <si>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</si>
  <si>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</si>
  <si>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</si>
  <si>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</si>
  <si>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</si>
  <si>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</si>
  <si>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</si>
  <si>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</si>
  <si>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</si>
  <si>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</si>
  <si>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</si>
  <si>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</si>
  <si>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</si>
  <si>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</si>
  <si>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</si>
  <si>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</si>
  <si>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</si>
  <si>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</si>
  <si>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</si>
  <si>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</si>
  <si>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</si>
  <si>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</si>
  <si>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</si>
  <si>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</si>
  <si>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</si>
  <si>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</si>
  <si>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</si>
  <si>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</si>
  <si>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</si>
  <si>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</si>
  <si>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</si>
  <si>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</si>
  <si>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</si>
  <si>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</si>
  <si>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</si>
  <si>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</si>
  <si>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</si>
  <si>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</si>
  <si>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</si>
  <si>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</si>
  <si>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</si>
  <si>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</si>
  <si>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</si>
  <si>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</si>
  <si>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</si>
  <si>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</si>
  <si>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</si>
  <si>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</si>
  <si>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</si>
  <si>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</si>
  <si>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</si>
  <si>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</si>
  <si>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</si>
  <si>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</si>
  <si>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</si>
  <si>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</si>
  <si>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</si>
  <si>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</si>
  <si>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</si>
  <si>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</si>
  <si>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</si>
  <si>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</si>
  <si>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</si>
  <si>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</si>
  <si>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</si>
  <si>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</si>
  <si>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</si>
  <si>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</si>
  <si>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</si>
  <si>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</si>
  <si>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</si>
  <si>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</si>
  <si>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</si>
  <si>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</si>
  <si>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</si>
  <si>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</si>
  <si>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</si>
  <si>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</si>
  <si>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</si>
  <si>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</si>
  <si>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</si>
  <si>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</si>
  <si>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</si>
  <si>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</si>
  <si>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</si>
  <si>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</si>
  <si>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</si>
  <si>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</si>
  <si>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</si>
  <si>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</si>
  <si>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</si>
  <si>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</si>
  <si>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</si>
  <si>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</si>
  <si>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</si>
  <si>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</si>
  <si>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</si>
  <si>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</si>
  <si>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</si>
  <si>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</si>
  <si>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</si>
  <si>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</si>
  <si>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</si>
  <si>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</si>
  <si>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</si>
  <si>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</si>
  <si>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</si>
  <si>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</si>
  <si>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</si>
  <si>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</si>
  <si>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</si>
  <si>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</si>
  <si>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</si>
  <si>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</si>
  <si>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</si>
  <si>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</si>
  <si>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</si>
  <si>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</si>
  <si>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</si>
  <si>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</si>
  <si>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</si>
  <si>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</si>
  <si>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</si>
  <si>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</si>
  <si>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</si>
  <si>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</si>
  <si>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</si>
  <si>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</si>
  <si>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</si>
  <si>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</si>
  <si>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</si>
  <si>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</si>
  <si>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</si>
  <si>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</si>
  <si>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</si>
  <si>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</si>
  <si>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</si>
  <si>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</si>
  <si>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</si>
  <si>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</si>
  <si>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</si>
  <si>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</si>
  <si>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</si>
  <si>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</si>
  <si>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</si>
  <si>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</si>
  <si>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</si>
  <si>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</si>
  <si>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</si>
  <si>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</si>
  <si>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</si>
  <si>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</si>
  <si>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</si>
  <si>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</si>
  <si>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</si>
  <si>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</si>
  <si>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</si>
  <si>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</si>
  <si>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</si>
  <si>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</si>
  <si>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</si>
  <si>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</si>
  <si>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</si>
  <si>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</si>
  <si>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</si>
  <si>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</si>
  <si>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</si>
  <si>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</si>
  <si>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</si>
  <si>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</si>
  <si>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</si>
  <si>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</si>
  <si>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</si>
  <si>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</si>
  <si>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</si>
  <si>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</si>
  <si>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</si>
  <si>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현대섭</t>
    <phoneticPr fontId="3" type="noConversion"/>
  </si>
  <si>
    <t>BLG</t>
    <phoneticPr fontId="3" type="noConversion"/>
  </si>
  <si>
    <t>KAMP</t>
    <phoneticPr fontId="3" type="noConversion"/>
  </si>
  <si>
    <t>1) 방풍막 연결</t>
    <phoneticPr fontId="3" type="noConversion"/>
  </si>
  <si>
    <t>/  /  /  /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</si>
  <si>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</si>
  <si>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</si>
  <si>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/  /  /  /</t>
    <phoneticPr fontId="3" type="noConversion"/>
  </si>
  <si>
    <t>S</t>
    <phoneticPr fontId="3" type="noConversion"/>
  </si>
  <si>
    <t>ENG-KSP</t>
    <phoneticPr fontId="3" type="noConversion"/>
  </si>
  <si>
    <t>M_044381-044382:M</t>
    <phoneticPr fontId="3" type="noConversion"/>
  </si>
  <si>
    <t>ENG-MMA</t>
    <phoneticPr fontId="3" type="noConversion"/>
  </si>
  <si>
    <t>1) [02:16] 짙은 구름과 고습으로 관측중단</t>
    <phoneticPr fontId="3" type="noConversion"/>
  </si>
  <si>
    <t>ALL</t>
    <phoneticPr fontId="3" type="noConversion"/>
  </si>
  <si>
    <t>E</t>
    <phoneticPr fontId="3" type="noConversion"/>
  </si>
  <si>
    <t>2) 주경청소시 N2 AIR 가스통 벨브가 열리지 않아 CO2 스노우 건으로만 청소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</si>
</sst>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theme="1"/>
      <name val="맑은 고딕"/>
      <family val="2"/>
      <scheme val="minor"/>
    </font>
    <font>
      <sz val="7.5"/>
      <color rgb="FFFF0000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2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47" fillId="5" borderId="17" xfId="0" applyNumberFormat="1" applyFont="1" applyFill="1" applyBorder="1" applyAlignment="1" applyProtection="1">
      <alignment horizontal="center" vertical="center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20" fontId="55" fillId="2" borderId="1" xfId="0" applyNumberFormat="1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0" fontId="48" fillId="11" borderId="50" xfId="0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177" fontId="46" fillId="7" borderId="15" xfId="0" applyNumberFormat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B2" sqref="B2:C2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56">
        <v>45550</v>
      </c>
      <c r="D3" s="157"/>
      <c r="E3" s="1"/>
      <c r="F3" s="1"/>
      <c r="G3" s="1"/>
      <c r="H3" s="1"/>
      <c r="I3" s="1"/>
      <c r="J3" s="1"/>
      <c r="K3" s="35" t="s">
        <v>2</v>
      </c>
      <c r="L3" s="158">
        <f>(P31-(P32+P33))/P31*100</f>
        <v>85.668276972624795</v>
      </c>
      <c r="M3" s="158"/>
      <c r="N3" s="35" t="s">
        <v>3</v>
      </c>
      <c r="O3" s="158">
        <f>(P31-P33)/P31*100</f>
        <v>100</v>
      </c>
      <c r="P3" s="158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55" t="s">
        <v>6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30">
        <v>0.72916666666666663</v>
      </c>
      <c r="D9" s="131">
        <v>2.5</v>
      </c>
      <c r="E9" s="131">
        <v>8.3000000000000007</v>
      </c>
      <c r="F9" s="131">
        <v>53</v>
      </c>
      <c r="G9" s="111" t="s">
        <v>190</v>
      </c>
      <c r="H9" s="132">
        <v>4.5999999999999996</v>
      </c>
      <c r="I9" s="127">
        <v>93</v>
      </c>
      <c r="J9" s="133">
        <f>IF(L9, 1, 0) + IF(M9, 2, 0) + IF(N9, 4, 0) + IF(O9, 8, 0) + IF(P9, 16, 0)</f>
        <v>0</v>
      </c>
      <c r="K9" s="7" t="b">
        <v>1</v>
      </c>
      <c r="L9" s="7" t="b">
        <v>0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9" customFormat="1" ht="14.25" customHeight="1" x14ac:dyDescent="0.25">
      <c r="B10" s="80" t="s">
        <v>22</v>
      </c>
      <c r="C10" s="135">
        <v>0.91666666666666663</v>
      </c>
      <c r="D10" s="132">
        <v>2.1</v>
      </c>
      <c r="E10" s="132">
        <v>4.9000000000000004</v>
      </c>
      <c r="F10" s="132">
        <v>68</v>
      </c>
      <c r="G10" s="127" t="s">
        <v>190</v>
      </c>
      <c r="H10" s="132">
        <v>3.3</v>
      </c>
      <c r="I10" s="136"/>
      <c r="J10" s="133">
        <f>IF(L10, 1, 0) + IF(M10, 2, 0) + IF(N10, 4, 0) + IF(O10, 8, 0) + IF(P10, 16, 0)</f>
        <v>0</v>
      </c>
      <c r="K10" s="8" t="b">
        <v>0</v>
      </c>
      <c r="L10" s="8" t="b">
        <v>0</v>
      </c>
      <c r="M10" s="8" t="b">
        <v>0</v>
      </c>
      <c r="N10" s="8" t="b">
        <v>0</v>
      </c>
      <c r="O10" s="8" t="b">
        <v>0</v>
      </c>
      <c r="P10" s="8" t="b">
        <v>0</v>
      </c>
    </row>
    <row r="11" spans="2:16" s="79" customFormat="1" ht="14.25" customHeight="1" thickBot="1" x14ac:dyDescent="0.3">
      <c r="B11" s="81" t="s">
        <v>23</v>
      </c>
      <c r="C11" s="140">
        <v>0.125</v>
      </c>
      <c r="D11" s="141"/>
      <c r="E11" s="141">
        <v>2.8</v>
      </c>
      <c r="F11" s="141">
        <v>89</v>
      </c>
      <c r="G11" s="127" t="s">
        <v>196</v>
      </c>
      <c r="H11" s="132">
        <v>2.9</v>
      </c>
      <c r="I11" s="142"/>
      <c r="J11" s="133">
        <f>IF(L11, 1, 0) + IF(M11, 2, 0) + IF(N11, 4, 0) + IF(O11, 8, 0) + IF(P11, 16, 0)</f>
        <v>13</v>
      </c>
      <c r="K11" s="82" t="b">
        <v>0</v>
      </c>
      <c r="L11" s="82" t="b">
        <v>1</v>
      </c>
      <c r="M11" s="82" t="b">
        <v>0</v>
      </c>
      <c r="N11" s="82" t="b">
        <v>1</v>
      </c>
      <c r="O11" s="82" t="b">
        <v>1</v>
      </c>
      <c r="P11" s="82" t="b">
        <v>0</v>
      </c>
    </row>
    <row r="12" spans="2:16" ht="14.25" customHeight="1" thickBot="1" x14ac:dyDescent="0.3">
      <c r="B12" s="10" t="s">
        <v>24</v>
      </c>
      <c r="C12" s="11">
        <f>(24-C9)+C11</f>
        <v>23.395833333333332</v>
      </c>
      <c r="D12" s="12">
        <f>AVERAGE(D9:D11)</f>
        <v>2.2999999999999998</v>
      </c>
      <c r="E12" s="12">
        <f>AVERAGE(E9:E11)</f>
        <v>5.333333333333333</v>
      </c>
      <c r="F12" s="13">
        <f>AVERAGE(F9:F11)</f>
        <v>70</v>
      </c>
      <c r="G12" s="14"/>
      <c r="H12" s="15">
        <f>AVERAGE(H9:H11)</f>
        <v>3.5999999999999996</v>
      </c>
      <c r="I12" s="16"/>
      <c r="J12" s="17">
        <f>AVERAGE(J9:J11)</f>
        <v>4.333333333333333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55" t="s">
        <v>25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13" t="s">
        <v>176</v>
      </c>
      <c r="D16" s="109" t="s">
        <v>178</v>
      </c>
      <c r="E16" s="109" t="s">
        <v>183</v>
      </c>
      <c r="F16" s="109" t="s">
        <v>184</v>
      </c>
      <c r="G16" s="109" t="s">
        <v>191</v>
      </c>
      <c r="H16" s="109" t="s">
        <v>193</v>
      </c>
      <c r="I16" s="109" t="s">
        <v>195</v>
      </c>
      <c r="J16" s="120"/>
      <c r="K16" s="121"/>
      <c r="L16" s="119"/>
      <c r="M16" s="119"/>
      <c r="N16" s="119"/>
      <c r="O16" s="119"/>
      <c r="P16" s="109" t="s">
        <v>41</v>
      </c>
    </row>
    <row r="17" spans="2:16" ht="14.1" customHeight="1" x14ac:dyDescent="0.25">
      <c r="B17" s="24" t="s">
        <v>42</v>
      </c>
      <c r="C17" s="110">
        <v>0.70208333333333339</v>
      </c>
      <c r="D17" s="110">
        <v>0.70347222222222217</v>
      </c>
      <c r="E17" s="110">
        <v>0.72499999999999998</v>
      </c>
      <c r="F17" s="110">
        <v>0.90138888888888891</v>
      </c>
      <c r="G17" s="110">
        <v>0.96666666666666667</v>
      </c>
      <c r="H17" s="110">
        <v>6.8749999999999992E-2</v>
      </c>
      <c r="I17" s="110">
        <v>0.1451388888888889</v>
      </c>
      <c r="J17" s="121"/>
      <c r="K17" s="121"/>
      <c r="L17" s="121"/>
      <c r="M17" s="121"/>
      <c r="N17" s="121"/>
      <c r="O17" s="121"/>
      <c r="P17" s="110">
        <v>0.15</v>
      </c>
    </row>
    <row r="18" spans="2:16" ht="14.1" customHeight="1" x14ac:dyDescent="0.25">
      <c r="B18" s="24" t="s">
        <v>43</v>
      </c>
      <c r="C18" s="109">
        <v>44258</v>
      </c>
      <c r="D18" s="109">
        <f>C18+1</f>
        <v>44259</v>
      </c>
      <c r="E18" s="109">
        <f>D19+1</f>
        <v>44264</v>
      </c>
      <c r="F18" s="109">
        <f>E19+1</f>
        <v>44378</v>
      </c>
      <c r="G18" s="109">
        <f>F19+1</f>
        <v>44419</v>
      </c>
      <c r="H18" s="109">
        <f>G19+1</f>
        <v>44485</v>
      </c>
      <c r="I18" s="109">
        <f>H19+1</f>
        <v>44497</v>
      </c>
      <c r="J18" s="119"/>
      <c r="K18" s="119"/>
      <c r="L18" s="119"/>
      <c r="M18" s="119"/>
      <c r="N18" s="119"/>
      <c r="O18" s="119"/>
      <c r="P18" s="109">
        <f>MAX(C18:O19)+1</f>
        <v>44502</v>
      </c>
    </row>
    <row r="19" spans="2:16" ht="14.1" customHeight="1" thickBot="1" x14ac:dyDescent="0.3">
      <c r="B19" s="9" t="s">
        <v>44</v>
      </c>
      <c r="C19" s="84"/>
      <c r="D19" s="109">
        <f>D18+4</f>
        <v>44263</v>
      </c>
      <c r="E19" s="109">
        <v>44377</v>
      </c>
      <c r="F19" s="109">
        <v>44418</v>
      </c>
      <c r="G19" s="109">
        <v>44484</v>
      </c>
      <c r="H19" s="109">
        <v>44496</v>
      </c>
      <c r="I19" s="109">
        <f>I18+4</f>
        <v>44501</v>
      </c>
      <c r="J19" s="119"/>
      <c r="K19" s="122"/>
      <c r="L19" s="122"/>
      <c r="M19" s="122"/>
      <c r="N19" s="119"/>
      <c r="O19" s="119"/>
      <c r="P19" s="84"/>
    </row>
    <row r="20" spans="2:16" ht="14.1" customHeight="1" thickBot="1" x14ac:dyDescent="0.3">
      <c r="B20" s="21" t="s">
        <v>45</v>
      </c>
      <c r="C20" s="98"/>
      <c r="D20" s="99">
        <f>IF(ISNUMBER(D18),D19-D18+1,"")</f>
        <v>5</v>
      </c>
      <c r="E20" s="90">
        <f t="shared" ref="E20:O20" si="0">IF(ISNUMBER(E18),E19-E18+1,"")</f>
        <v>114</v>
      </c>
      <c r="F20" s="90">
        <f t="shared" si="0"/>
        <v>41</v>
      </c>
      <c r="G20" s="129">
        <f t="shared" si="0"/>
        <v>66</v>
      </c>
      <c r="H20" s="129">
        <f t="shared" si="0"/>
        <v>12</v>
      </c>
      <c r="I20" s="90">
        <f t="shared" si="0"/>
        <v>5</v>
      </c>
      <c r="J20" s="90" t="str">
        <f t="shared" si="0"/>
        <v/>
      </c>
      <c r="K20" s="22" t="str">
        <f t="shared" si="0"/>
        <v/>
      </c>
      <c r="L20" s="22" t="str">
        <f t="shared" si="0"/>
        <v/>
      </c>
      <c r="M20" s="22" t="str">
        <f t="shared" si="0"/>
        <v/>
      </c>
      <c r="N20" s="22" t="str">
        <f t="shared" si="0"/>
        <v/>
      </c>
      <c r="O20" s="22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64" t="s">
        <v>46</v>
      </c>
      <c r="C22" s="24" t="s">
        <v>21</v>
      </c>
      <c r="D22" s="24" t="s">
        <v>23</v>
      </c>
      <c r="E22" s="24" t="s">
        <v>47</v>
      </c>
      <c r="F22" s="165" t="s">
        <v>48</v>
      </c>
      <c r="G22" s="165"/>
      <c r="H22" s="165"/>
      <c r="I22" s="165"/>
      <c r="J22" s="24" t="s">
        <v>21</v>
      </c>
      <c r="K22" s="24" t="s">
        <v>23</v>
      </c>
      <c r="L22" s="24" t="s">
        <v>47</v>
      </c>
      <c r="M22" s="165" t="s">
        <v>48</v>
      </c>
      <c r="N22" s="165"/>
      <c r="O22" s="165"/>
      <c r="P22" s="165"/>
    </row>
    <row r="23" spans="2:16" ht="13.5" customHeight="1" x14ac:dyDescent="0.25">
      <c r="B23" s="164"/>
      <c r="C23" s="114"/>
      <c r="D23" s="114"/>
      <c r="E23" s="111" t="s">
        <v>181</v>
      </c>
      <c r="F23" s="163" t="s">
        <v>189</v>
      </c>
      <c r="G23" s="163"/>
      <c r="H23" s="163"/>
      <c r="I23" s="163"/>
      <c r="J23" s="126"/>
      <c r="K23" s="126"/>
      <c r="L23" s="124" t="s">
        <v>50</v>
      </c>
      <c r="M23" s="163" t="s">
        <v>187</v>
      </c>
      <c r="N23" s="163"/>
      <c r="O23" s="163"/>
      <c r="P23" s="163"/>
    </row>
    <row r="24" spans="2:16" ht="13.5" customHeight="1" x14ac:dyDescent="0.25">
      <c r="B24" s="164"/>
      <c r="C24" s="115"/>
      <c r="D24" s="115"/>
      <c r="E24" s="124" t="s">
        <v>177</v>
      </c>
      <c r="F24" s="163" t="s">
        <v>179</v>
      </c>
      <c r="G24" s="163"/>
      <c r="H24" s="163"/>
      <c r="I24" s="163"/>
      <c r="J24" s="126"/>
      <c r="K24" s="126"/>
      <c r="L24" s="124" t="s">
        <v>51</v>
      </c>
      <c r="M24" s="163" t="s">
        <v>179</v>
      </c>
      <c r="N24" s="163"/>
      <c r="O24" s="163"/>
      <c r="P24" s="163"/>
    </row>
    <row r="25" spans="2:16" ht="13.5" customHeight="1" x14ac:dyDescent="0.25">
      <c r="B25" s="164"/>
      <c r="C25" s="115"/>
      <c r="D25" s="115"/>
      <c r="E25" s="124" t="s">
        <v>51</v>
      </c>
      <c r="F25" s="163" t="s">
        <v>186</v>
      </c>
      <c r="G25" s="163"/>
      <c r="H25" s="163"/>
      <c r="I25" s="163"/>
      <c r="J25" s="126"/>
      <c r="K25" s="126"/>
      <c r="L25" s="124" t="s">
        <v>180</v>
      </c>
      <c r="M25" s="163" t="s">
        <v>188</v>
      </c>
      <c r="N25" s="163"/>
      <c r="O25" s="163"/>
      <c r="P25" s="163"/>
    </row>
    <row r="26" spans="2:16" ht="13.5" customHeight="1" x14ac:dyDescent="0.25">
      <c r="B26" s="164"/>
      <c r="C26" s="115"/>
      <c r="D26" s="115"/>
      <c r="E26" s="124" t="s">
        <v>50</v>
      </c>
      <c r="F26" s="163" t="s">
        <v>186</v>
      </c>
      <c r="G26" s="163"/>
      <c r="H26" s="163"/>
      <c r="I26" s="163"/>
      <c r="J26" s="126"/>
      <c r="K26" s="126"/>
      <c r="L26" s="124" t="s">
        <v>49</v>
      </c>
      <c r="M26" s="163" t="s">
        <v>179</v>
      </c>
      <c r="N26" s="163"/>
      <c r="O26" s="163"/>
      <c r="P26" s="163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55" t="s">
        <v>52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7">
        <v>0.15972222222222224</v>
      </c>
      <c r="D30" s="100"/>
      <c r="E30" s="100">
        <v>6.25E-2</v>
      </c>
      <c r="F30" s="100"/>
      <c r="G30" s="100"/>
      <c r="H30" s="100"/>
      <c r="I30" s="100"/>
      <c r="J30" s="100"/>
      <c r="K30" s="112"/>
      <c r="L30" s="100"/>
      <c r="M30" s="100"/>
      <c r="N30" s="100"/>
      <c r="O30" s="100">
        <v>0.16944444444444443</v>
      </c>
      <c r="P30" s="95">
        <f>SUM(C30:J30,L30:N30)</f>
        <v>0.22222222222222224</v>
      </c>
    </row>
    <row r="31" spans="2:16" ht="14.1" customHeight="1" x14ac:dyDescent="0.25">
      <c r="B31" s="25" t="s">
        <v>171</v>
      </c>
      <c r="C31" s="137">
        <v>0.1763888888888889</v>
      </c>
      <c r="D31" s="138">
        <v>0.10208333333333335</v>
      </c>
      <c r="E31" s="138">
        <v>6.5277777777777782E-2</v>
      </c>
      <c r="F31" s="138">
        <v>6.7361111111111108E-2</v>
      </c>
      <c r="G31" s="107"/>
      <c r="H31" s="107"/>
      <c r="I31" s="107"/>
      <c r="J31" s="107"/>
      <c r="K31" s="138">
        <v>2.013888888888889E-2</v>
      </c>
      <c r="L31" s="107"/>
      <c r="M31" s="107"/>
      <c r="N31" s="107"/>
      <c r="O31" s="108"/>
      <c r="P31" s="117">
        <f>SUM(C31:N31)</f>
        <v>0.43124999999999997</v>
      </c>
    </row>
    <row r="32" spans="2:16" ht="14.1" customHeight="1" x14ac:dyDescent="0.25">
      <c r="B32" s="25" t="s">
        <v>67</v>
      </c>
      <c r="C32" s="128"/>
      <c r="D32" s="103"/>
      <c r="E32" s="103"/>
      <c r="F32" s="139">
        <v>4.1666666666666664E-2</v>
      </c>
      <c r="G32" s="103"/>
      <c r="H32" s="103"/>
      <c r="I32" s="103"/>
      <c r="J32" s="103"/>
      <c r="K32" s="139">
        <v>2.013888888888889E-2</v>
      </c>
      <c r="L32" s="103"/>
      <c r="M32" s="103"/>
      <c r="N32" s="103"/>
      <c r="O32" s="104"/>
      <c r="P32" s="95">
        <f>SUM(C32:N32)</f>
        <v>6.1805555555555558E-2</v>
      </c>
    </row>
    <row r="33" spans="2:16" ht="14.1" customHeight="1" thickBot="1" x14ac:dyDescent="0.3">
      <c r="B33" s="25" t="s">
        <v>68</v>
      </c>
      <c r="C33" s="125"/>
      <c r="D33" s="105"/>
      <c r="E33" s="118"/>
      <c r="F33" s="118"/>
      <c r="G33" s="105"/>
      <c r="H33" s="105"/>
      <c r="I33" s="105"/>
      <c r="J33" s="105"/>
      <c r="K33" s="105"/>
      <c r="L33" s="105"/>
      <c r="M33" s="105"/>
      <c r="N33" s="105"/>
      <c r="O33" s="106"/>
      <c r="P33" s="116">
        <f>SUM(C33:N33)</f>
        <v>0</v>
      </c>
    </row>
    <row r="34" spans="2:16" ht="14.1" customHeight="1" x14ac:dyDescent="0.25">
      <c r="B34" s="72" t="s">
        <v>169</v>
      </c>
      <c r="C34" s="85">
        <f>C31-C32-C33</f>
        <v>0.1763888888888889</v>
      </c>
      <c r="D34" s="85">
        <f t="shared" ref="D34:P34" si="1">D31-D32-D33</f>
        <v>0.10208333333333335</v>
      </c>
      <c r="E34" s="85">
        <f t="shared" si="1"/>
        <v>6.5277777777777782E-2</v>
      </c>
      <c r="F34" s="85">
        <f t="shared" si="1"/>
        <v>2.5694444444444443E-2</v>
      </c>
      <c r="G34" s="85">
        <f t="shared" si="1"/>
        <v>0</v>
      </c>
      <c r="H34" s="85">
        <f t="shared" si="1"/>
        <v>0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101"/>
      <c r="P34" s="102">
        <f t="shared" si="1"/>
        <v>0.36944444444444441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80" t="s">
        <v>69</v>
      </c>
      <c r="C36" s="166" t="s">
        <v>192</v>
      </c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</row>
    <row r="37" spans="2:16" ht="18" customHeight="1" x14ac:dyDescent="0.25">
      <c r="B37" s="181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</row>
    <row r="38" spans="2:16" ht="18" customHeight="1" x14ac:dyDescent="0.25">
      <c r="B38" s="181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  <c r="N38" s="166"/>
      <c r="O38" s="166"/>
      <c r="P38" s="166"/>
    </row>
    <row r="39" spans="2:16" ht="18" customHeight="1" x14ac:dyDescent="0.25">
      <c r="B39" s="181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  <c r="N39" s="166"/>
      <c r="O39" s="166"/>
      <c r="P39" s="166"/>
    </row>
    <row r="40" spans="2:16" ht="18" customHeight="1" x14ac:dyDescent="0.25">
      <c r="B40" s="181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  <c r="N40" s="166"/>
      <c r="O40" s="166"/>
      <c r="P40" s="166"/>
    </row>
    <row r="41" spans="2:16" ht="18" customHeight="1" x14ac:dyDescent="0.25">
      <c r="B41" s="182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7" t="s">
        <v>70</v>
      </c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9"/>
    </row>
    <row r="44" spans="2:16" ht="14.1" customHeight="1" x14ac:dyDescent="0.25">
      <c r="B44" s="170" t="s">
        <v>194</v>
      </c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2"/>
    </row>
    <row r="45" spans="2:16" ht="14.1" customHeight="1" x14ac:dyDescent="0.25"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5"/>
    </row>
    <row r="46" spans="2:16" ht="14.1" customHeight="1" x14ac:dyDescent="0.25">
      <c r="B46" s="173"/>
      <c r="C46" s="174"/>
      <c r="D46" s="174"/>
      <c r="E46" s="174"/>
      <c r="F46" s="174"/>
      <c r="G46" s="174"/>
      <c r="H46" s="174"/>
      <c r="I46" s="174"/>
      <c r="J46" s="174"/>
      <c r="K46" s="174"/>
      <c r="L46" s="174"/>
      <c r="M46" s="174"/>
      <c r="N46" s="174"/>
      <c r="O46" s="174"/>
      <c r="P46" s="175"/>
    </row>
    <row r="47" spans="2:16" ht="14.1" customHeight="1" x14ac:dyDescent="0.25">
      <c r="B47" s="176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8"/>
    </row>
    <row r="48" spans="2:16" ht="14.1" customHeight="1" x14ac:dyDescent="0.25">
      <c r="B48" s="173"/>
      <c r="C48" s="174"/>
      <c r="D48" s="174"/>
      <c r="E48" s="174"/>
      <c r="F48" s="174"/>
      <c r="G48" s="174"/>
      <c r="H48" s="174"/>
      <c r="I48" s="174"/>
      <c r="J48" s="174"/>
      <c r="K48" s="174"/>
      <c r="L48" s="174"/>
      <c r="M48" s="174"/>
      <c r="N48" s="174"/>
      <c r="O48" s="174"/>
      <c r="P48" s="175"/>
    </row>
    <row r="49" spans="2:16" ht="14.1" customHeight="1" x14ac:dyDescent="0.25">
      <c r="B49" s="173"/>
      <c r="C49" s="174"/>
      <c r="D49" s="174"/>
      <c r="E49" s="174"/>
      <c r="F49" s="174"/>
      <c r="G49" s="174"/>
      <c r="H49" s="174"/>
      <c r="I49" s="174"/>
      <c r="J49" s="174"/>
      <c r="K49" s="174"/>
      <c r="L49" s="174"/>
      <c r="M49" s="174"/>
      <c r="N49" s="174"/>
      <c r="O49" s="174"/>
      <c r="P49" s="175"/>
    </row>
    <row r="50" spans="2:16" ht="14.1" customHeight="1" x14ac:dyDescent="0.25">
      <c r="B50" s="173"/>
      <c r="C50" s="174"/>
      <c r="D50" s="174"/>
      <c r="E50" s="174"/>
      <c r="F50" s="174"/>
      <c r="G50" s="174"/>
      <c r="H50" s="174"/>
      <c r="I50" s="174"/>
      <c r="J50" s="174"/>
      <c r="K50" s="174"/>
      <c r="L50" s="174"/>
      <c r="M50" s="174"/>
      <c r="N50" s="174"/>
      <c r="O50" s="174"/>
      <c r="P50" s="175"/>
    </row>
    <row r="51" spans="2:16" ht="14.1" customHeight="1" x14ac:dyDescent="0.25">
      <c r="B51" s="173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5"/>
    </row>
    <row r="52" spans="2:16" ht="14.1" customHeight="1" thickBot="1" x14ac:dyDescent="0.3">
      <c r="B52" s="196"/>
      <c r="C52" s="197"/>
      <c r="D52" s="174"/>
      <c r="E52" s="174"/>
      <c r="F52" s="174"/>
      <c r="G52" s="197"/>
      <c r="H52" s="197"/>
      <c r="I52" s="197"/>
      <c r="J52" s="197"/>
      <c r="K52" s="197"/>
      <c r="L52" s="197"/>
      <c r="M52" s="197"/>
      <c r="N52" s="197"/>
      <c r="O52" s="197"/>
      <c r="P52" s="198"/>
    </row>
    <row r="53" spans="2:16" ht="14.1" customHeight="1" thickTop="1" thickBot="1" x14ac:dyDescent="0.3">
      <c r="B53" s="199" t="s">
        <v>168</v>
      </c>
      <c r="C53" s="200"/>
      <c r="D53" s="134">
        <v>1.27</v>
      </c>
      <c r="E53" s="134">
        <v>1.39</v>
      </c>
      <c r="F53" s="123"/>
      <c r="G53" s="203"/>
      <c r="H53" s="204"/>
      <c r="I53" s="204"/>
      <c r="J53" s="204"/>
      <c r="K53" s="204"/>
      <c r="L53" s="204"/>
      <c r="M53" s="204"/>
      <c r="N53" s="204"/>
      <c r="O53" s="204"/>
      <c r="P53" s="205"/>
    </row>
    <row r="54" spans="2:16" ht="14.1" customHeight="1" thickTop="1" thickBot="1" x14ac:dyDescent="0.3">
      <c r="B54" s="201" t="s">
        <v>167</v>
      </c>
      <c r="C54" s="202"/>
      <c r="D54" s="202"/>
      <c r="E54" s="202"/>
      <c r="F54" s="134">
        <v>56</v>
      </c>
      <c r="G54" s="206"/>
      <c r="H54" s="207"/>
      <c r="I54" s="207"/>
      <c r="J54" s="207"/>
      <c r="K54" s="207"/>
      <c r="L54" s="207"/>
      <c r="M54" s="207"/>
      <c r="N54" s="207"/>
      <c r="O54" s="207"/>
      <c r="P54" s="208"/>
    </row>
    <row r="55" spans="2:16" ht="13.5" customHeight="1" thickTop="1" x14ac:dyDescent="0.25"/>
    <row r="56" spans="2:16" ht="17.25" customHeight="1" x14ac:dyDescent="0.25">
      <c r="B56" s="183" t="s">
        <v>71</v>
      </c>
      <c r="C56" s="183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84" t="s">
        <v>72</v>
      </c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N57" s="187" t="s">
        <v>73</v>
      </c>
      <c r="O57" s="185"/>
      <c r="P57" s="188"/>
    </row>
    <row r="58" spans="2:16" ht="17.100000000000001" customHeight="1" x14ac:dyDescent="0.25">
      <c r="B58" s="189" t="s">
        <v>74</v>
      </c>
      <c r="C58" s="190"/>
      <c r="D58" s="191"/>
      <c r="E58" s="189" t="s">
        <v>75</v>
      </c>
      <c r="F58" s="190"/>
      <c r="G58" s="191"/>
      <c r="H58" s="190" t="s">
        <v>76</v>
      </c>
      <c r="I58" s="190"/>
      <c r="J58" s="190"/>
      <c r="K58" s="192" t="s">
        <v>77</v>
      </c>
      <c r="L58" s="190"/>
      <c r="M58" s="193"/>
      <c r="N58" s="194"/>
      <c r="O58" s="190"/>
      <c r="P58" s="195"/>
    </row>
    <row r="59" spans="2:16" ht="20.100000000000001" customHeight="1" x14ac:dyDescent="0.25">
      <c r="B59" s="209" t="s">
        <v>78</v>
      </c>
      <c r="C59" s="210"/>
      <c r="D59" s="32" t="b">
        <v>1</v>
      </c>
      <c r="E59" s="209" t="s">
        <v>79</v>
      </c>
      <c r="F59" s="210"/>
      <c r="G59" s="32" t="b">
        <v>1</v>
      </c>
      <c r="H59" s="211" t="s">
        <v>80</v>
      </c>
      <c r="I59" s="210"/>
      <c r="J59" s="32" t="b">
        <v>1</v>
      </c>
      <c r="K59" s="211" t="s">
        <v>81</v>
      </c>
      <c r="L59" s="210"/>
      <c r="M59" s="32" t="b">
        <v>1</v>
      </c>
      <c r="N59" s="212" t="s">
        <v>82</v>
      </c>
      <c r="O59" s="210"/>
      <c r="P59" s="32" t="b">
        <v>1</v>
      </c>
    </row>
    <row r="60" spans="2:16" ht="20.100000000000001" customHeight="1" x14ac:dyDescent="0.25">
      <c r="B60" s="209" t="s">
        <v>83</v>
      </c>
      <c r="C60" s="210"/>
      <c r="D60" s="32" t="b">
        <v>1</v>
      </c>
      <c r="E60" s="209" t="s">
        <v>84</v>
      </c>
      <c r="F60" s="210"/>
      <c r="G60" s="32" t="b">
        <v>1</v>
      </c>
      <c r="H60" s="211" t="s">
        <v>85</v>
      </c>
      <c r="I60" s="210"/>
      <c r="J60" s="32" t="b">
        <v>1</v>
      </c>
      <c r="K60" s="211" t="s">
        <v>86</v>
      </c>
      <c r="L60" s="210"/>
      <c r="M60" s="32" t="b">
        <v>1</v>
      </c>
      <c r="N60" s="212" t="s">
        <v>87</v>
      </c>
      <c r="O60" s="210"/>
      <c r="P60" s="32" t="b">
        <v>1</v>
      </c>
    </row>
    <row r="61" spans="2:16" ht="20.100000000000001" customHeight="1" x14ac:dyDescent="0.25">
      <c r="B61" s="209" t="s">
        <v>88</v>
      </c>
      <c r="C61" s="210"/>
      <c r="D61" s="32" t="b">
        <v>1</v>
      </c>
      <c r="E61" s="209" t="s">
        <v>89</v>
      </c>
      <c r="F61" s="210"/>
      <c r="G61" s="32" t="b">
        <v>1</v>
      </c>
      <c r="H61" s="211" t="s">
        <v>90</v>
      </c>
      <c r="I61" s="210"/>
      <c r="J61" s="32" t="b">
        <v>1</v>
      </c>
      <c r="K61" s="211" t="s">
        <v>91</v>
      </c>
      <c r="L61" s="210"/>
      <c r="M61" s="32" t="b">
        <v>1</v>
      </c>
      <c r="N61" s="212" t="s">
        <v>92</v>
      </c>
      <c r="O61" s="210"/>
      <c r="P61" s="32" t="b">
        <v>1</v>
      </c>
    </row>
    <row r="62" spans="2:16" ht="20.100000000000001" customHeight="1" x14ac:dyDescent="0.25">
      <c r="B62" s="211" t="s">
        <v>90</v>
      </c>
      <c r="C62" s="210"/>
      <c r="D62" s="32" t="b">
        <v>1</v>
      </c>
      <c r="E62" s="209" t="s">
        <v>93</v>
      </c>
      <c r="F62" s="210"/>
      <c r="G62" s="32" t="b">
        <v>1</v>
      </c>
      <c r="H62" s="211" t="s">
        <v>94</v>
      </c>
      <c r="I62" s="210"/>
      <c r="J62" s="32" t="b">
        <v>0</v>
      </c>
      <c r="K62" s="211" t="s">
        <v>95</v>
      </c>
      <c r="L62" s="210"/>
      <c r="M62" s="32" t="b">
        <v>1</v>
      </c>
      <c r="N62" s="212" t="s">
        <v>85</v>
      </c>
      <c r="O62" s="210"/>
      <c r="P62" s="32" t="b">
        <v>1</v>
      </c>
    </row>
    <row r="63" spans="2:16" ht="20.100000000000001" customHeight="1" x14ac:dyDescent="0.25">
      <c r="B63" s="211" t="s">
        <v>96</v>
      </c>
      <c r="C63" s="210"/>
      <c r="D63" s="32" t="b">
        <v>1</v>
      </c>
      <c r="E63" s="209" t="s">
        <v>97</v>
      </c>
      <c r="F63" s="210"/>
      <c r="G63" s="32" t="b">
        <v>1</v>
      </c>
      <c r="H63" s="37"/>
      <c r="I63" s="38"/>
      <c r="J63" s="39"/>
      <c r="K63" s="211" t="s">
        <v>98</v>
      </c>
      <c r="L63" s="210"/>
      <c r="M63" s="32" t="b">
        <v>1</v>
      </c>
      <c r="N63" s="212" t="s">
        <v>166</v>
      </c>
      <c r="O63" s="210"/>
      <c r="P63" s="32" t="b">
        <v>1</v>
      </c>
    </row>
    <row r="64" spans="2:16" ht="20.100000000000001" customHeight="1" x14ac:dyDescent="0.25">
      <c r="B64" s="211" t="s">
        <v>99</v>
      </c>
      <c r="C64" s="210"/>
      <c r="D64" s="32" t="b">
        <v>1</v>
      </c>
      <c r="E64" s="209" t="s">
        <v>100</v>
      </c>
      <c r="F64" s="210"/>
      <c r="G64" s="32" t="b">
        <v>1</v>
      </c>
      <c r="H64" s="40"/>
      <c r="I64" s="41"/>
      <c r="J64" s="42"/>
      <c r="K64" s="219" t="s">
        <v>101</v>
      </c>
      <c r="L64" s="220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209" t="s">
        <v>164</v>
      </c>
      <c r="F65" s="210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213" t="s">
        <v>107</v>
      </c>
      <c r="C69" s="213"/>
      <c r="D69" s="50"/>
      <c r="E69" s="50"/>
      <c r="F69" s="215" t="s">
        <v>108</v>
      </c>
      <c r="G69" s="217" t="s">
        <v>109</v>
      </c>
      <c r="H69" s="50"/>
      <c r="I69" s="213" t="s">
        <v>110</v>
      </c>
      <c r="J69" s="213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214"/>
      <c r="C70" s="214"/>
      <c r="D70" s="54"/>
      <c r="E70" s="55"/>
      <c r="F70" s="216"/>
      <c r="G70" s="218"/>
      <c r="H70" s="56"/>
      <c r="I70" s="214"/>
      <c r="J70" s="214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v>-154.1</v>
      </c>
      <c r="D72" s="143">
        <v>-156.19999999999999</v>
      </c>
      <c r="E72" s="77" t="s">
        <v>120</v>
      </c>
      <c r="F72" s="91">
        <v>18.5</v>
      </c>
      <c r="G72" s="143">
        <v>16.5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-138.19999999999999</v>
      </c>
      <c r="D73" s="143">
        <v>-142.30000000000001</v>
      </c>
      <c r="E73" s="78" t="s">
        <v>124</v>
      </c>
      <c r="F73" s="92">
        <v>28.3</v>
      </c>
      <c r="G73" s="144">
        <v>35.299999999999997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-210.8</v>
      </c>
      <c r="D74" s="143">
        <v>-212.2</v>
      </c>
      <c r="E74" s="78" t="s">
        <v>129</v>
      </c>
      <c r="F74" s="96">
        <v>10</v>
      </c>
      <c r="G74" s="96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-112.7</v>
      </c>
      <c r="D75" s="143">
        <v>-116.7</v>
      </c>
      <c r="E75" s="78" t="s">
        <v>134</v>
      </c>
      <c r="F75" s="96">
        <v>40</v>
      </c>
      <c r="G75" s="96">
        <v>40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23.1</v>
      </c>
      <c r="D76" s="143">
        <v>20.9</v>
      </c>
      <c r="E76" s="78" t="s">
        <v>139</v>
      </c>
      <c r="F76" s="96">
        <v>50</v>
      </c>
      <c r="G76" s="96">
        <v>50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27.6</v>
      </c>
      <c r="D77" s="143">
        <v>24.8</v>
      </c>
      <c r="E77" s="78" t="s">
        <v>144</v>
      </c>
      <c r="F77" s="96">
        <v>160</v>
      </c>
      <c r="G77" s="96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19.3</v>
      </c>
      <c r="D78" s="143">
        <v>17.3</v>
      </c>
      <c r="E78" s="78" t="s">
        <v>149</v>
      </c>
      <c r="F78" s="93"/>
      <c r="G78" s="145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20.100000000000001</v>
      </c>
      <c r="D79" s="143">
        <v>18.100000000000001</v>
      </c>
      <c r="E79" s="77" t="s">
        <v>154</v>
      </c>
      <c r="F79" s="91">
        <v>17.2</v>
      </c>
      <c r="G79" s="143">
        <v>6.5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2.4700000000000001E-5</v>
      </c>
      <c r="D80" s="221">
        <v>2.3600000000000001E-5</v>
      </c>
      <c r="E80" s="78" t="s">
        <v>159</v>
      </c>
      <c r="F80" s="92">
        <v>32.6</v>
      </c>
      <c r="G80" s="144">
        <v>79.7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159" t="s">
        <v>163</v>
      </c>
      <c r="C84" s="159"/>
    </row>
    <row r="85" spans="2:16" ht="15" customHeight="1" x14ac:dyDescent="0.25">
      <c r="B85" s="160" t="s">
        <v>185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25">
      <c r="B86" s="152" t="s">
        <v>197</v>
      </c>
      <c r="C86" s="153"/>
      <c r="D86" s="153"/>
      <c r="E86" s="153"/>
      <c r="F86" s="153"/>
      <c r="G86" s="153"/>
      <c r="H86" s="153"/>
      <c r="I86" s="153"/>
      <c r="J86" s="153"/>
      <c r="K86" s="153"/>
      <c r="L86" s="153"/>
      <c r="M86" s="153"/>
      <c r="N86" s="153"/>
      <c r="O86" s="153"/>
      <c r="P86" s="154"/>
    </row>
    <row r="87" spans="2:16" ht="15" customHeight="1" x14ac:dyDescent="0.25">
      <c r="B87" s="146"/>
      <c r="C87" s="147"/>
      <c r="D87" s="147"/>
      <c r="E87" s="147"/>
      <c r="F87" s="147"/>
      <c r="G87" s="147"/>
      <c r="H87" s="147"/>
      <c r="I87" s="147"/>
      <c r="J87" s="147"/>
      <c r="K87" s="147"/>
      <c r="L87" s="147"/>
      <c r="M87" s="147"/>
      <c r="N87" s="147"/>
      <c r="O87" s="147"/>
      <c r="P87" s="148"/>
    </row>
    <row r="88" spans="2:16" ht="15" customHeight="1" x14ac:dyDescent="0.25">
      <c r="B88" s="152"/>
      <c r="C88" s="153"/>
      <c r="D88" s="153"/>
      <c r="E88" s="153"/>
      <c r="F88" s="153"/>
      <c r="G88" s="153"/>
      <c r="H88" s="153"/>
      <c r="I88" s="153"/>
      <c r="J88" s="153"/>
      <c r="K88" s="153"/>
      <c r="L88" s="153"/>
      <c r="M88" s="153"/>
      <c r="N88" s="153"/>
      <c r="O88" s="153"/>
      <c r="P88" s="154"/>
    </row>
    <row r="89" spans="2:16" ht="15" customHeight="1" x14ac:dyDescent="0.25">
      <c r="B89" s="146"/>
      <c r="C89" s="147"/>
      <c r="D89" s="147"/>
      <c r="E89" s="147"/>
      <c r="F89" s="147"/>
      <c r="G89" s="147"/>
      <c r="H89" s="147"/>
      <c r="I89" s="147"/>
      <c r="J89" s="147"/>
      <c r="K89" s="147"/>
      <c r="L89" s="147"/>
      <c r="M89" s="147"/>
      <c r="N89" s="147"/>
      <c r="O89" s="147"/>
      <c r="P89" s="148"/>
    </row>
    <row r="90" spans="2:16" ht="15" customHeight="1" x14ac:dyDescent="0.25">
      <c r="B90" s="152"/>
      <c r="C90" s="153"/>
      <c r="D90" s="153"/>
      <c r="E90" s="153"/>
      <c r="F90" s="153"/>
      <c r="G90" s="153"/>
      <c r="H90" s="153"/>
      <c r="I90" s="153"/>
      <c r="J90" s="153"/>
      <c r="K90" s="153"/>
      <c r="L90" s="153"/>
      <c r="M90" s="153"/>
      <c r="N90" s="153"/>
      <c r="O90" s="153"/>
      <c r="P90" s="154"/>
    </row>
    <row r="91" spans="2:16" ht="15" customHeight="1" x14ac:dyDescent="0.25">
      <c r="B91" s="152"/>
      <c r="C91" s="153"/>
      <c r="D91" s="153"/>
      <c r="E91" s="153"/>
      <c r="F91" s="153"/>
      <c r="G91" s="153"/>
      <c r="H91" s="153"/>
      <c r="I91" s="153"/>
      <c r="J91" s="153"/>
      <c r="K91" s="153"/>
      <c r="L91" s="153"/>
      <c r="M91" s="153"/>
      <c r="N91" s="153"/>
      <c r="O91" s="153"/>
      <c r="P91" s="154"/>
    </row>
    <row r="92" spans="2:16" ht="15" customHeight="1" x14ac:dyDescent="0.25">
      <c r="B92" s="146"/>
      <c r="C92" s="147"/>
      <c r="D92" s="147"/>
      <c r="E92" s="147"/>
      <c r="F92" s="147"/>
      <c r="G92" s="147"/>
      <c r="H92" s="147"/>
      <c r="I92" s="147"/>
      <c r="J92" s="147"/>
      <c r="K92" s="147"/>
      <c r="L92" s="147"/>
      <c r="M92" s="147"/>
      <c r="N92" s="147"/>
      <c r="O92" s="147"/>
      <c r="P92" s="148"/>
    </row>
    <row r="93" spans="2:16" ht="15" customHeight="1" x14ac:dyDescent="0.25">
      <c r="B93" s="146"/>
      <c r="C93" s="147"/>
      <c r="D93" s="147"/>
      <c r="E93" s="147"/>
      <c r="F93" s="147"/>
      <c r="G93" s="147"/>
      <c r="H93" s="147"/>
      <c r="I93" s="147"/>
      <c r="J93" s="147"/>
      <c r="K93" s="147"/>
      <c r="L93" s="147"/>
      <c r="M93" s="147"/>
      <c r="N93" s="147"/>
      <c r="O93" s="147"/>
      <c r="P93" s="148"/>
    </row>
    <row r="94" spans="2:16" ht="15" customHeight="1" x14ac:dyDescent="0.25">
      <c r="B94" s="146"/>
      <c r="C94" s="147"/>
      <c r="D94" s="147"/>
      <c r="E94" s="147"/>
      <c r="F94" s="147"/>
      <c r="G94" s="147"/>
      <c r="H94" s="147"/>
      <c r="I94" s="147"/>
      <c r="J94" s="147"/>
      <c r="K94" s="147"/>
      <c r="L94" s="147"/>
      <c r="M94" s="147"/>
      <c r="N94" s="147"/>
      <c r="O94" s="147"/>
      <c r="P94" s="148"/>
    </row>
    <row r="95" spans="2:16" ht="15" customHeight="1" x14ac:dyDescent="0.25">
      <c r="B95" s="146"/>
      <c r="C95" s="147"/>
      <c r="D95" s="147"/>
      <c r="E95" s="147"/>
      <c r="F95" s="147"/>
      <c r="G95" s="147"/>
      <c r="H95" s="147"/>
      <c r="I95" s="147"/>
      <c r="J95" s="147"/>
      <c r="K95" s="147"/>
      <c r="L95" s="147"/>
      <c r="M95" s="147"/>
      <c r="N95" s="147"/>
      <c r="O95" s="147"/>
      <c r="P95" s="148"/>
    </row>
    <row r="96" spans="2:16" ht="15" customHeight="1" x14ac:dyDescent="0.25">
      <c r="B96" s="146"/>
      <c r="C96" s="147"/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8"/>
    </row>
    <row r="97" spans="2:16" ht="15" customHeight="1" x14ac:dyDescent="0.25">
      <c r="B97" s="146"/>
      <c r="C97" s="147"/>
      <c r="D97" s="147"/>
      <c r="E97" s="147"/>
      <c r="F97" s="147"/>
      <c r="G97" s="147"/>
      <c r="H97" s="147"/>
      <c r="I97" s="147"/>
      <c r="J97" s="147"/>
      <c r="K97" s="147"/>
      <c r="L97" s="147"/>
      <c r="M97" s="147"/>
      <c r="N97" s="147"/>
      <c r="O97" s="147"/>
      <c r="P97" s="148"/>
    </row>
    <row r="98" spans="2:16" ht="15" customHeight="1" x14ac:dyDescent="0.25">
      <c r="B98" s="146"/>
      <c r="C98" s="147"/>
      <c r="D98" s="147"/>
      <c r="E98" s="147"/>
      <c r="F98" s="147"/>
      <c r="G98" s="147"/>
      <c r="H98" s="147"/>
      <c r="I98" s="147"/>
      <c r="J98" s="147"/>
      <c r="K98" s="147"/>
      <c r="L98" s="147"/>
      <c r="M98" s="147"/>
      <c r="N98" s="147"/>
      <c r="O98" s="147"/>
      <c r="P98" s="148"/>
    </row>
    <row r="99" spans="2:16" ht="15" customHeight="1" x14ac:dyDescent="0.25">
      <c r="B99" s="149"/>
      <c r="C99" s="150"/>
      <c r="D99" s="150"/>
      <c r="E99" s="150"/>
      <c r="F99" s="150"/>
      <c r="G99" s="150"/>
      <c r="H99" s="150"/>
      <c r="I99" s="150"/>
      <c r="J99" s="150"/>
      <c r="K99" s="150"/>
      <c r="L99" s="150"/>
      <c r="M99" s="150"/>
      <c r="N99" s="150"/>
      <c r="O99" s="150"/>
      <c r="P99" s="15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2024-09-16T03:43:53Z</dcterms:modified>
</cp:coreProperties>
</file>