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9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J25" i="1" s="1"/>
  <c r="K25" i="1" s="1"/>
  <c r="C25" i="1"/>
  <c r="D25" i="1" s="1"/>
  <c r="D23" i="1"/>
  <c r="H18" i="1" l="1"/>
  <c r="H19" i="1" s="1"/>
  <c r="I18" i="1" s="1"/>
  <c r="G18" i="1"/>
  <c r="F18" i="1"/>
  <c r="E18" i="1"/>
  <c r="D18" i="1" l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<sst xmlns="http://schemas.openxmlformats.org/spreadsheetml/2006/main" count="215" uniqueCount="201">
  <si>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</si>
  <si>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</si>
  <si>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</si>
  <si>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</si>
  <si>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</si>
  <si>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</si>
  <si>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</si>
  <si>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</si>
  <si>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</si>
  <si>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</si>
  <si>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</si>
  <si>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</si>
  <si>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</si>
  <si>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</si>
  <si>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</si>
  <si>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</si>
  <si>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</si>
  <si>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</si>
  <si>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</si>
  <si>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</si>
  <si>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</si>
  <si>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</si>
  <si>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</si>
  <si>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</si>
  <si>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</si>
  <si>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</si>
  <si>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</si>
  <si>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</si>
  <si>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</si>
  <si>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</si>
  <si>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</si>
  <si>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</si>
  <si>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</si>
  <si>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</si>
  <si>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</si>
  <si>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</si>
  <si>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</si>
  <si>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</si>
  <si>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</si>
  <si>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</si>
  <si>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</si>
  <si>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</si>
  <si>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</si>
  <si>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</si>
  <si>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</si>
  <si>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</si>
  <si>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</si>
  <si>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</si>
  <si>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</si>
  <si>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</si>
  <si>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</si>
  <si>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</si>
  <si>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</si>
  <si>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</si>
  <si>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</si>
  <si>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</si>
  <si>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</si>
  <si>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</si>
  <si>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</si>
  <si>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</si>
  <si>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</si>
  <si>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</si>
  <si>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</si>
  <si>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</si>
  <si>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</si>
  <si>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</si>
  <si>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</si>
  <si>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</si>
  <si>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</si>
  <si>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</si>
  <si>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</si>
  <si>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</si>
  <si>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</si>
  <si>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</si>
  <si>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</si>
  <si>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</si>
  <si>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</si>
  <si>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</si>
  <si>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</si>
  <si>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</si>
  <si>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</si>
  <si>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</si>
  <si>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</si>
  <si>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</si>
  <si>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</si>
  <si>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</si>
  <si>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</si>
  <si>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</si>
  <si>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</si>
  <si>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</si>
  <si>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</si>
  <si>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</si>
  <si>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</si>
  <si>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</si>
  <si>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</si>
  <si>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</si>
  <si>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</si>
  <si>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</si>
  <si>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</si>
  <si>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</si>
  <si>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</si>
  <si>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</si>
  <si>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</si>
  <si>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</si>
  <si>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</si>
  <si>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</si>
  <si>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</si>
  <si>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</si>
  <si>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</si>
  <si>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</si>
  <si>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</si>
  <si>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</si>
  <si>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</si>
  <si>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</si>
  <si>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</si>
  <si>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</si>
  <si>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</si>
  <si>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</si>
  <si>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</si>
  <si>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</si>
  <si>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</si>
  <si>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</si>
  <si>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</si>
  <si>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</si>
  <si>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</si>
  <si>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</si>
  <si>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</si>
  <si>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</si>
  <si>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</si>
  <si>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</si>
  <si>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</si>
  <si>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</si>
  <si>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</si>
  <si>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</si>
  <si>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</si>
  <si>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</si>
  <si>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</si>
  <si>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</si>
  <si>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</si>
  <si>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</si>
  <si>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</si>
  <si>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</si>
  <si>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</si>
  <si>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</si>
  <si>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</si>
  <si>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</si>
  <si>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</si>
  <si>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</si>
  <si>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</si>
  <si>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</si>
  <si>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</si>
  <si>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</si>
  <si>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</si>
  <si>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</si>
  <si>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</si>
  <si>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</si>
  <si>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</si>
  <si>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</si>
  <si>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</si>
  <si>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</si>
  <si>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</si>
  <si>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</si>
  <si>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</si>
  <si>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</si>
  <si>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</si>
  <si>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</si>
  <si>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</si>
  <si>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</si>
  <si>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</si>
  <si>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</si>
  <si>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</si>
  <si>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</si>
  <si>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</si>
  <si>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</si>
  <si>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</si>
  <si>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</si>
  <si>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</si>
  <si>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</si>
  <si>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</si>
  <si>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</si>
  <si>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</si>
  <si>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</si>
  <si>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현대섭</t>
    <phoneticPr fontId="3" type="noConversion"/>
  </si>
  <si>
    <t>E</t>
    <phoneticPr fontId="3" type="noConversion"/>
  </si>
  <si>
    <t>BLG</t>
    <phoneticPr fontId="3" type="noConversion"/>
  </si>
  <si>
    <t>KAMP</t>
    <phoneticPr fontId="3" type="noConversion"/>
  </si>
  <si>
    <t>KSP</t>
    <phoneticPr fontId="3" type="noConversion"/>
  </si>
  <si>
    <t>1) 방풍막 연결</t>
    <phoneticPr fontId="3" type="noConversion"/>
  </si>
  <si>
    <t>/  /  /  /</t>
    <phoneticPr fontId="3" type="noConversion"/>
  </si>
  <si>
    <t>TMT</t>
    <phoneticPr fontId="3" type="noConversion"/>
  </si>
  <si>
    <t>ALL</t>
    <phoneticPr fontId="3" type="noConversion"/>
  </si>
  <si>
    <t xml:space="preserve">20s/12k 35s/13k 50s/12k </t>
    <phoneticPr fontId="3" type="noConversion"/>
  </si>
  <si>
    <t>20s/8k 35s/10k 50s/10k</t>
    <phoneticPr fontId="3" type="noConversion"/>
  </si>
  <si>
    <t>T_043112-043113</t>
    <phoneticPr fontId="3" type="noConversion"/>
  </si>
  <si>
    <t>N</t>
    <phoneticPr fontId="3" type="noConversion"/>
  </si>
  <si>
    <t>1) [17:48-18:17] 돔과 셔터가 맞지 않아 EIB, RA, DEC 재실행. SCI GUI 리부팅</t>
    <phoneticPr fontId="3" type="noConversion"/>
  </si>
  <si>
    <t>M_043611-043612</t>
    <phoneticPr fontId="3" type="noConversion"/>
  </si>
  <si>
    <t>E</t>
    <phoneticPr fontId="3" type="noConversion"/>
  </si>
  <si>
    <t>60s/6k 45s/7k 30s/6k</t>
    <phoneticPr fontId="3" type="noConversion"/>
  </si>
  <si>
    <t xml:space="preserve"> 60s/7k 45s/9k 30s/10k</t>
    <phoneticPr fontId="3" type="noConversion"/>
  </si>
  <si>
    <t xml:space="preserve">2) [18:54-19:16] TELCOM에러. TCC 재실행후 복구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</si>
</sst>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.5"/>
      <color rgb="FFFF0000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7.5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2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Alignment="1" applyProtection="1">
      <alignment vertical="center"/>
    </xf>
    <xf numFmtId="0" fontId="50" fillId="0" borderId="0" xfId="0" applyFont="1" applyAlignment="1" applyProtection="1"/>
    <xf numFmtId="0" fontId="5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3" fillId="5" borderId="7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7" fillId="13" borderId="4" xfId="0" applyNumberFormat="1" applyFont="1" applyFill="1" applyBorder="1" applyAlignment="1" applyProtection="1">
      <alignment horizontal="center" vertical="center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Protection="1">
      <alignment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47" fillId="5" borderId="17" xfId="0" applyNumberFormat="1" applyFont="1" applyFill="1" applyBorder="1" applyAlignment="1" applyProtection="1">
      <alignment horizontal="center" vertical="center"/>
    </xf>
    <xf numFmtId="177" fontId="47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20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56" fillId="11" borderId="50" xfId="0" applyFont="1" applyFill="1" applyBorder="1" applyAlignment="1" applyProtection="1">
      <alignment horizontal="center" vertical="center"/>
      <protection locked="0"/>
    </xf>
    <xf numFmtId="0" fontId="57" fillId="2" borderId="1" xfId="0" applyFont="1" applyFill="1" applyBorder="1" applyAlignment="1" applyProtection="1">
      <alignment horizontal="center" vertical="center"/>
      <protection locked="0"/>
    </xf>
    <xf numFmtId="177" fontId="57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E6" sqref="E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90" t="s">
        <v>0</v>
      </c>
      <c r="C2" s="19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91">
        <v>45547</v>
      </c>
      <c r="D3" s="192"/>
      <c r="E3" s="1"/>
      <c r="F3" s="1"/>
      <c r="G3" s="1"/>
      <c r="H3" s="1"/>
      <c r="I3" s="1"/>
      <c r="J3" s="1"/>
      <c r="K3" s="35" t="s">
        <v>2</v>
      </c>
      <c r="L3" s="193">
        <f>(P31-(P32+P33))/P31*100</f>
        <v>91.878980891719749</v>
      </c>
      <c r="M3" s="193"/>
      <c r="N3" s="35" t="s">
        <v>3</v>
      </c>
      <c r="O3" s="193">
        <f>(P31-P33)/P31*100</f>
        <v>91.878980891719749</v>
      </c>
      <c r="P3" s="193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0" t="s">
        <v>6</v>
      </c>
      <c r="C7" s="19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12">
        <v>0.72916666666666663</v>
      </c>
      <c r="D9" s="113">
        <v>1.6</v>
      </c>
      <c r="E9" s="113">
        <v>8.1</v>
      </c>
      <c r="F9" s="113">
        <v>49</v>
      </c>
      <c r="G9" s="114" t="s">
        <v>183</v>
      </c>
      <c r="H9" s="115">
        <v>0.7</v>
      </c>
      <c r="I9" s="116">
        <v>68</v>
      </c>
      <c r="J9" s="117">
        <f>IF(L9, 1, 0) + IF(M9, 2, 0) + IF(N9, 4, 0) + IF(O9, 8, 0) + IF(P9, 16, 0)</f>
        <v>0</v>
      </c>
      <c r="K9" s="7" t="b">
        <v>0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9" customFormat="1" ht="14.25" customHeight="1" x14ac:dyDescent="0.25">
      <c r="B10" s="80" t="s">
        <v>22</v>
      </c>
      <c r="C10" s="126">
        <v>0.91666666666666663</v>
      </c>
      <c r="D10" s="115">
        <v>1.9</v>
      </c>
      <c r="E10" s="115">
        <v>8.4</v>
      </c>
      <c r="F10" s="115">
        <v>23</v>
      </c>
      <c r="G10" s="116" t="s">
        <v>194</v>
      </c>
      <c r="H10" s="115">
        <v>1.5</v>
      </c>
      <c r="I10" s="127"/>
      <c r="J10" s="117">
        <f>IF(L10, 1, 0) + IF(M10, 2, 0) + IF(N10, 4, 0) + IF(O10, 8, 0) + IF(P10, 16, 0)</f>
        <v>0</v>
      </c>
      <c r="K10" s="8" t="b">
        <v>0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9" customFormat="1" ht="14.25" customHeight="1" thickBot="1" x14ac:dyDescent="0.3">
      <c r="B11" s="81" t="s">
        <v>23</v>
      </c>
      <c r="C11" s="214">
        <v>0.14583333333333334</v>
      </c>
      <c r="D11" s="215">
        <v>1.3</v>
      </c>
      <c r="E11" s="215">
        <v>4.5</v>
      </c>
      <c r="F11" s="215">
        <v>45</v>
      </c>
      <c r="G11" s="216" t="s">
        <v>197</v>
      </c>
      <c r="H11" s="217">
        <v>1.3</v>
      </c>
      <c r="I11" s="218"/>
      <c r="J11" s="219">
        <f>IF(L11, 1, 0) + IF(M11, 2, 0) + IF(N11, 4, 0) + IF(O11, 8, 0) + IF(P11, 16, 0)</f>
        <v>0</v>
      </c>
      <c r="K11" s="82" t="b">
        <v>0</v>
      </c>
      <c r="L11" s="82" t="b">
        <v>0</v>
      </c>
      <c r="M11" s="82" t="b">
        <v>0</v>
      </c>
      <c r="N11" s="82" t="b">
        <v>0</v>
      </c>
      <c r="O11" s="82" t="b">
        <v>0</v>
      </c>
      <c r="P11" s="82" t="b">
        <v>0</v>
      </c>
    </row>
    <row r="12" spans="2:16" ht="14.25" customHeight="1" thickBot="1" x14ac:dyDescent="0.3">
      <c r="B12" s="10" t="s">
        <v>24</v>
      </c>
      <c r="C12" s="11">
        <f>(24-C9)+C11</f>
        <v>23.416666666666664</v>
      </c>
      <c r="D12" s="12">
        <f>AVERAGE(D9:D11)</f>
        <v>1.5999999999999999</v>
      </c>
      <c r="E12" s="12">
        <f>AVERAGE(E9:E11)</f>
        <v>7</v>
      </c>
      <c r="F12" s="13">
        <f>AVERAGE(F9:F11)</f>
        <v>39</v>
      </c>
      <c r="G12" s="14"/>
      <c r="H12" s="15">
        <f>AVERAGE(H9:H11)</f>
        <v>1.1666666666666667</v>
      </c>
      <c r="I12" s="16"/>
      <c r="J12" s="17">
        <f>AVERAGE(J9:J11)</f>
        <v>0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0" t="s">
        <v>25</v>
      </c>
      <c r="C14" s="19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9" t="s">
        <v>176</v>
      </c>
      <c r="D16" s="110" t="s">
        <v>178</v>
      </c>
      <c r="E16" s="110" t="s">
        <v>184</v>
      </c>
      <c r="F16" s="110" t="s">
        <v>185</v>
      </c>
      <c r="G16" s="211" t="s">
        <v>186</v>
      </c>
      <c r="H16" s="211" t="s">
        <v>189</v>
      </c>
      <c r="I16" s="211" t="s">
        <v>190</v>
      </c>
      <c r="J16" s="130"/>
      <c r="K16" s="131"/>
      <c r="L16" s="129"/>
      <c r="M16" s="129"/>
      <c r="N16" s="129"/>
      <c r="O16" s="129"/>
      <c r="P16" s="211" t="s">
        <v>41</v>
      </c>
    </row>
    <row r="17" spans="2:16" ht="14.1" customHeight="1" x14ac:dyDescent="0.25">
      <c r="B17" s="24" t="s">
        <v>42</v>
      </c>
      <c r="C17" s="111">
        <v>0.69097222222222221</v>
      </c>
      <c r="D17" s="111">
        <v>0.69374999999999998</v>
      </c>
      <c r="E17" s="111">
        <v>0.72638888888888886</v>
      </c>
      <c r="F17" s="111">
        <v>0.90972222222222221</v>
      </c>
      <c r="G17" s="212">
        <v>0.97569444444444453</v>
      </c>
      <c r="H17" s="212">
        <v>0.14097222222222222</v>
      </c>
      <c r="I17" s="212">
        <v>0.16250000000000001</v>
      </c>
      <c r="J17" s="131"/>
      <c r="K17" s="131"/>
      <c r="L17" s="131"/>
      <c r="M17" s="131"/>
      <c r="N17" s="131"/>
      <c r="O17" s="131"/>
      <c r="P17" s="212">
        <v>0.17708333333333334</v>
      </c>
    </row>
    <row r="18" spans="2:16" ht="14.1" customHeight="1" x14ac:dyDescent="0.25">
      <c r="B18" s="24" t="s">
        <v>43</v>
      </c>
      <c r="C18" s="110">
        <v>43391</v>
      </c>
      <c r="D18" s="110">
        <f>C18+1</f>
        <v>43392</v>
      </c>
      <c r="E18" s="110">
        <f>D19+1</f>
        <v>43403</v>
      </c>
      <c r="F18" s="110">
        <f>E19+1</f>
        <v>43500</v>
      </c>
      <c r="G18" s="211">
        <f>F19+1</f>
        <v>43540</v>
      </c>
      <c r="H18" s="211">
        <f>G19+1</f>
        <v>43646</v>
      </c>
      <c r="I18" s="211">
        <f>H19+1</f>
        <v>43658</v>
      </c>
      <c r="J18" s="129"/>
      <c r="K18" s="129"/>
      <c r="L18" s="129"/>
      <c r="M18" s="129"/>
      <c r="N18" s="129"/>
      <c r="O18" s="129"/>
      <c r="P18" s="211">
        <f>MAX(C18:O19)+1</f>
        <v>43669</v>
      </c>
    </row>
    <row r="19" spans="2:16" ht="14.1" customHeight="1" thickBot="1" x14ac:dyDescent="0.3">
      <c r="B19" s="9" t="s">
        <v>44</v>
      </c>
      <c r="C19" s="84"/>
      <c r="D19" s="110">
        <v>43402</v>
      </c>
      <c r="E19" s="110">
        <v>43499</v>
      </c>
      <c r="F19" s="211">
        <v>43539</v>
      </c>
      <c r="G19" s="211">
        <v>43645</v>
      </c>
      <c r="H19" s="211">
        <f>H18+11</f>
        <v>43657</v>
      </c>
      <c r="I19" s="211">
        <v>43668</v>
      </c>
      <c r="J19" s="129"/>
      <c r="K19" s="132"/>
      <c r="L19" s="132"/>
      <c r="M19" s="132"/>
      <c r="N19" s="129"/>
      <c r="O19" s="129"/>
      <c r="P19" s="84"/>
    </row>
    <row r="20" spans="2:16" ht="14.1" customHeight="1" thickBot="1" x14ac:dyDescent="0.3">
      <c r="B20" s="21" t="s">
        <v>45</v>
      </c>
      <c r="C20" s="98"/>
      <c r="D20" s="99">
        <f>IF(ISNUMBER(D18),D19-D18+1,"")</f>
        <v>11</v>
      </c>
      <c r="E20" s="90">
        <f t="shared" ref="E20:O20" si="0">IF(ISNUMBER(E18),E19-E18+1,"")</f>
        <v>97</v>
      </c>
      <c r="F20" s="90">
        <f t="shared" si="0"/>
        <v>40</v>
      </c>
      <c r="G20" s="90">
        <f t="shared" si="0"/>
        <v>106</v>
      </c>
      <c r="H20" s="90">
        <f t="shared" si="0"/>
        <v>12</v>
      </c>
      <c r="I20" s="90">
        <f t="shared" si="0"/>
        <v>11</v>
      </c>
      <c r="J20" s="90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1" t="s">
        <v>46</v>
      </c>
      <c r="C22" s="24" t="s">
        <v>21</v>
      </c>
      <c r="D22" s="24" t="s">
        <v>23</v>
      </c>
      <c r="E22" s="24" t="s">
        <v>47</v>
      </c>
      <c r="F22" s="202" t="s">
        <v>48</v>
      </c>
      <c r="G22" s="202"/>
      <c r="H22" s="202"/>
      <c r="I22" s="202"/>
      <c r="J22" s="24" t="s">
        <v>21</v>
      </c>
      <c r="K22" s="24" t="s">
        <v>23</v>
      </c>
      <c r="L22" s="24" t="s">
        <v>47</v>
      </c>
      <c r="M22" s="202" t="s">
        <v>48</v>
      </c>
      <c r="N22" s="202"/>
      <c r="O22" s="202"/>
      <c r="P22" s="202"/>
    </row>
    <row r="23" spans="2:16" ht="13.5" customHeight="1" x14ac:dyDescent="0.25">
      <c r="B23" s="201"/>
      <c r="C23" s="120">
        <v>43397</v>
      </c>
      <c r="D23" s="120">
        <f>C23+2</f>
        <v>43399</v>
      </c>
      <c r="E23" s="114" t="s">
        <v>181</v>
      </c>
      <c r="F23" s="203" t="s">
        <v>191</v>
      </c>
      <c r="G23" s="203"/>
      <c r="H23" s="203"/>
      <c r="I23" s="203"/>
      <c r="J23" s="220">
        <v>43658</v>
      </c>
      <c r="K23" s="220">
        <f>J23+2</f>
        <v>43660</v>
      </c>
      <c r="L23" s="216" t="s">
        <v>50</v>
      </c>
      <c r="M23" s="222" t="s">
        <v>198</v>
      </c>
      <c r="N23" s="222"/>
      <c r="O23" s="222"/>
      <c r="P23" s="222"/>
    </row>
    <row r="24" spans="2:16" ht="13.5" customHeight="1" x14ac:dyDescent="0.25">
      <c r="B24" s="201"/>
      <c r="C24" s="121"/>
      <c r="D24" s="121"/>
      <c r="E24" s="116" t="s">
        <v>177</v>
      </c>
      <c r="F24" s="203" t="s">
        <v>179</v>
      </c>
      <c r="G24" s="203"/>
      <c r="H24" s="203"/>
      <c r="I24" s="203"/>
      <c r="J24" s="220"/>
      <c r="K24" s="220"/>
      <c r="L24" s="216" t="s">
        <v>51</v>
      </c>
      <c r="M24" s="222" t="s">
        <v>179</v>
      </c>
      <c r="N24" s="222"/>
      <c r="O24" s="222"/>
      <c r="P24" s="222"/>
    </row>
    <row r="25" spans="2:16" ht="13.5" customHeight="1" x14ac:dyDescent="0.25">
      <c r="B25" s="201"/>
      <c r="C25" s="121">
        <f>D23+1</f>
        <v>43400</v>
      </c>
      <c r="D25" s="121">
        <f>C25+2</f>
        <v>43402</v>
      </c>
      <c r="E25" s="116" t="s">
        <v>51</v>
      </c>
      <c r="F25" s="203" t="s">
        <v>192</v>
      </c>
      <c r="G25" s="203"/>
      <c r="H25" s="203"/>
      <c r="I25" s="203"/>
      <c r="J25" s="220">
        <f>K23+1</f>
        <v>43661</v>
      </c>
      <c r="K25" s="220">
        <f>J25+2</f>
        <v>43663</v>
      </c>
      <c r="L25" s="216" t="s">
        <v>180</v>
      </c>
      <c r="M25" s="222" t="s">
        <v>199</v>
      </c>
      <c r="N25" s="222"/>
      <c r="O25" s="222"/>
      <c r="P25" s="222"/>
    </row>
    <row r="26" spans="2:16" ht="13.5" customHeight="1" x14ac:dyDescent="0.25">
      <c r="B26" s="201"/>
      <c r="C26" s="121"/>
      <c r="D26" s="121"/>
      <c r="E26" s="116" t="s">
        <v>50</v>
      </c>
      <c r="F26" s="203" t="s">
        <v>188</v>
      </c>
      <c r="G26" s="203"/>
      <c r="H26" s="203"/>
      <c r="I26" s="203"/>
      <c r="J26" s="220"/>
      <c r="K26" s="220"/>
      <c r="L26" s="216" t="s">
        <v>49</v>
      </c>
      <c r="M26" s="222" t="s">
        <v>179</v>
      </c>
      <c r="N26" s="222"/>
      <c r="O26" s="222"/>
      <c r="P26" s="222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0" t="s">
        <v>52</v>
      </c>
      <c r="C28" s="190"/>
      <c r="D28" s="19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7">
        <v>0.17013888888888887</v>
      </c>
      <c r="D30" s="100">
        <v>0.16319444444444445</v>
      </c>
      <c r="E30" s="100">
        <v>6.25E-2</v>
      </c>
      <c r="F30" s="100"/>
      <c r="G30" s="100"/>
      <c r="H30" s="100"/>
      <c r="I30" s="100"/>
      <c r="J30" s="100"/>
      <c r="K30" s="118"/>
      <c r="L30" s="100"/>
      <c r="M30" s="100"/>
      <c r="N30" s="100"/>
      <c r="O30" s="100"/>
      <c r="P30" s="95">
        <f>SUM(C30:J30,L30:N30)</f>
        <v>0.39583333333333331</v>
      </c>
    </row>
    <row r="31" spans="2:16" ht="14.1" customHeight="1" x14ac:dyDescent="0.25">
      <c r="B31" s="25" t="s">
        <v>171</v>
      </c>
      <c r="C31" s="128">
        <v>0.18333333333333335</v>
      </c>
      <c r="D31" s="213">
        <v>0.16527777777777777</v>
      </c>
      <c r="E31" s="213">
        <v>6.5972222222222224E-2</v>
      </c>
      <c r="F31" s="108"/>
      <c r="G31" s="108"/>
      <c r="H31" s="108"/>
      <c r="I31" s="108"/>
      <c r="J31" s="108"/>
      <c r="K31" s="213">
        <v>2.1527777777777781E-2</v>
      </c>
      <c r="L31" s="108"/>
      <c r="M31" s="108"/>
      <c r="N31" s="108"/>
      <c r="O31" s="109"/>
      <c r="P31" s="123">
        <f>SUM(C31:N31)</f>
        <v>0.43611111111111106</v>
      </c>
    </row>
    <row r="32" spans="2:16" ht="14.1" customHeight="1" x14ac:dyDescent="0.25">
      <c r="B32" s="25" t="s">
        <v>67</v>
      </c>
      <c r="C32" s="133"/>
      <c r="D32" s="125"/>
      <c r="E32" s="125"/>
      <c r="F32" s="125"/>
      <c r="G32" s="125"/>
      <c r="H32" s="125"/>
      <c r="I32" s="125"/>
      <c r="J32" s="104"/>
      <c r="K32" s="104"/>
      <c r="L32" s="104"/>
      <c r="M32" s="104"/>
      <c r="N32" s="104"/>
      <c r="O32" s="105"/>
      <c r="P32" s="95">
        <f>SUM(C32:N32)</f>
        <v>0</v>
      </c>
    </row>
    <row r="33" spans="2:16" ht="14.1" customHeight="1" thickBot="1" x14ac:dyDescent="0.3">
      <c r="B33" s="25" t="s">
        <v>68</v>
      </c>
      <c r="C33" s="134">
        <v>3.5416666666666666E-2</v>
      </c>
      <c r="D33" s="106"/>
      <c r="E33" s="124"/>
      <c r="F33" s="124"/>
      <c r="G33" s="106"/>
      <c r="H33" s="106"/>
      <c r="I33" s="106"/>
      <c r="J33" s="106"/>
      <c r="K33" s="106"/>
      <c r="L33" s="106"/>
      <c r="M33" s="106"/>
      <c r="N33" s="106"/>
      <c r="O33" s="107"/>
      <c r="P33" s="122">
        <f>SUM(C33:N33)</f>
        <v>3.5416666666666666E-2</v>
      </c>
    </row>
    <row r="34" spans="2:16" ht="14.1" customHeight="1" x14ac:dyDescent="0.25">
      <c r="B34" s="72" t="s">
        <v>169</v>
      </c>
      <c r="C34" s="85">
        <f>C31-C32-C33</f>
        <v>0.1479166666666667</v>
      </c>
      <c r="D34" s="85">
        <f t="shared" ref="D34:P34" si="1">D31-D32-D33</f>
        <v>0.16527777777777777</v>
      </c>
      <c r="E34" s="85">
        <f t="shared" si="1"/>
        <v>6.5972222222222224E-2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2.1527777777777781E-2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102"/>
      <c r="P34" s="103">
        <f t="shared" si="1"/>
        <v>0.40069444444444441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87" t="s">
        <v>69</v>
      </c>
      <c r="C36" s="185" t="s">
        <v>193</v>
      </c>
      <c r="D36" s="185"/>
      <c r="E36" s="185" t="s">
        <v>196</v>
      </c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</row>
    <row r="37" spans="2:16" ht="18" customHeight="1" x14ac:dyDescent="0.25">
      <c r="B37" s="188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</row>
    <row r="38" spans="2:16" ht="18" customHeight="1" x14ac:dyDescent="0.25">
      <c r="B38" s="188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</row>
    <row r="39" spans="2:16" ht="18" customHeight="1" x14ac:dyDescent="0.25">
      <c r="B39" s="188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</row>
    <row r="40" spans="2:16" ht="18" customHeight="1" x14ac:dyDescent="0.25">
      <c r="B40" s="188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</row>
    <row r="41" spans="2:16" ht="18" customHeight="1" x14ac:dyDescent="0.25">
      <c r="B41" s="189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6" t="s">
        <v>70</v>
      </c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8"/>
    </row>
    <row r="44" spans="2:16" ht="14.1" customHeight="1" x14ac:dyDescent="0.25">
      <c r="B44" s="179" t="s">
        <v>195</v>
      </c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1"/>
    </row>
    <row r="45" spans="2:16" ht="14.1" customHeight="1" x14ac:dyDescent="0.25">
      <c r="B45" s="160" t="s">
        <v>200</v>
      </c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2"/>
    </row>
    <row r="46" spans="2:16" ht="14.1" customHeight="1" x14ac:dyDescent="0.25">
      <c r="B46" s="160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2"/>
    </row>
    <row r="47" spans="2:16" ht="14.1" customHeight="1" x14ac:dyDescent="0.25">
      <c r="B47" s="182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4"/>
    </row>
    <row r="48" spans="2:16" ht="14.1" customHeight="1" x14ac:dyDescent="0.25">
      <c r="B48" s="160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2"/>
    </row>
    <row r="49" spans="2:16" ht="14.1" customHeight="1" x14ac:dyDescent="0.25">
      <c r="B49" s="160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2"/>
    </row>
    <row r="50" spans="2:16" ht="14.1" customHeight="1" x14ac:dyDescent="0.25">
      <c r="B50" s="160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2"/>
    </row>
    <row r="51" spans="2:16" ht="14.1" customHeight="1" x14ac:dyDescent="0.25">
      <c r="B51" s="160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2"/>
    </row>
    <row r="52" spans="2:16" ht="14.1" customHeight="1" thickBot="1" x14ac:dyDescent="0.3">
      <c r="B52" s="163"/>
      <c r="C52" s="164"/>
      <c r="D52" s="161"/>
      <c r="E52" s="161"/>
      <c r="F52" s="161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" customHeight="1" thickTop="1" thickBot="1" x14ac:dyDescent="0.3">
      <c r="B53" s="166" t="s">
        <v>168</v>
      </c>
      <c r="C53" s="167"/>
      <c r="D53" s="101">
        <v>1.3</v>
      </c>
      <c r="E53" s="210">
        <v>1.77</v>
      </c>
      <c r="F53" s="210">
        <v>1.04</v>
      </c>
      <c r="G53" s="170"/>
      <c r="H53" s="171"/>
      <c r="I53" s="171"/>
      <c r="J53" s="171"/>
      <c r="K53" s="171"/>
      <c r="L53" s="171"/>
      <c r="M53" s="171"/>
      <c r="N53" s="171"/>
      <c r="O53" s="171"/>
      <c r="P53" s="172"/>
    </row>
    <row r="54" spans="2:16" ht="14.1" customHeight="1" thickTop="1" thickBot="1" x14ac:dyDescent="0.3">
      <c r="B54" s="168" t="s">
        <v>167</v>
      </c>
      <c r="C54" s="169"/>
      <c r="D54" s="169"/>
      <c r="E54" s="169"/>
      <c r="F54" s="101">
        <v>1550</v>
      </c>
      <c r="G54" s="173"/>
      <c r="H54" s="174"/>
      <c r="I54" s="174"/>
      <c r="J54" s="174"/>
      <c r="K54" s="174"/>
      <c r="L54" s="174"/>
      <c r="M54" s="174"/>
      <c r="N54" s="174"/>
      <c r="O54" s="174"/>
      <c r="P54" s="175"/>
    </row>
    <row r="55" spans="2:16" ht="13.5" customHeight="1" thickTop="1" x14ac:dyDescent="0.25"/>
    <row r="56" spans="2:16" ht="17.25" customHeight="1" x14ac:dyDescent="0.25">
      <c r="B56" s="147" t="s">
        <v>71</v>
      </c>
      <c r="C56" s="147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48" t="s">
        <v>72</v>
      </c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50"/>
      <c r="N57" s="151" t="s">
        <v>73</v>
      </c>
      <c r="O57" s="149"/>
      <c r="P57" s="152"/>
    </row>
    <row r="58" spans="2:16" ht="17.100000000000001" customHeight="1" x14ac:dyDescent="0.25">
      <c r="B58" s="153" t="s">
        <v>74</v>
      </c>
      <c r="C58" s="154"/>
      <c r="D58" s="155"/>
      <c r="E58" s="153" t="s">
        <v>75</v>
      </c>
      <c r="F58" s="154"/>
      <c r="G58" s="155"/>
      <c r="H58" s="154" t="s">
        <v>76</v>
      </c>
      <c r="I58" s="154"/>
      <c r="J58" s="154"/>
      <c r="K58" s="156" t="s">
        <v>77</v>
      </c>
      <c r="L58" s="154"/>
      <c r="M58" s="157"/>
      <c r="N58" s="158"/>
      <c r="O58" s="154"/>
      <c r="P58" s="159"/>
    </row>
    <row r="59" spans="2:16" ht="20.100000000000001" customHeight="1" x14ac:dyDescent="0.25">
      <c r="B59" s="135" t="s">
        <v>78</v>
      </c>
      <c r="C59" s="136"/>
      <c r="D59" s="32" t="b">
        <v>1</v>
      </c>
      <c r="E59" s="135" t="s">
        <v>79</v>
      </c>
      <c r="F59" s="136"/>
      <c r="G59" s="32" t="b">
        <v>1</v>
      </c>
      <c r="H59" s="143" t="s">
        <v>80</v>
      </c>
      <c r="I59" s="136"/>
      <c r="J59" s="32" t="b">
        <v>1</v>
      </c>
      <c r="K59" s="143" t="s">
        <v>81</v>
      </c>
      <c r="L59" s="136"/>
      <c r="M59" s="32" t="b">
        <v>1</v>
      </c>
      <c r="N59" s="144" t="s">
        <v>82</v>
      </c>
      <c r="O59" s="136"/>
      <c r="P59" s="32" t="b">
        <v>1</v>
      </c>
    </row>
    <row r="60" spans="2:16" ht="20.100000000000001" customHeight="1" x14ac:dyDescent="0.25">
      <c r="B60" s="135" t="s">
        <v>83</v>
      </c>
      <c r="C60" s="136"/>
      <c r="D60" s="32" t="b">
        <v>1</v>
      </c>
      <c r="E60" s="135" t="s">
        <v>84</v>
      </c>
      <c r="F60" s="136"/>
      <c r="G60" s="32" t="b">
        <v>1</v>
      </c>
      <c r="H60" s="143" t="s">
        <v>85</v>
      </c>
      <c r="I60" s="136"/>
      <c r="J60" s="32" t="b">
        <v>1</v>
      </c>
      <c r="K60" s="143" t="s">
        <v>86</v>
      </c>
      <c r="L60" s="136"/>
      <c r="M60" s="32" t="b">
        <v>1</v>
      </c>
      <c r="N60" s="144" t="s">
        <v>87</v>
      </c>
      <c r="O60" s="136"/>
      <c r="P60" s="32" t="b">
        <v>1</v>
      </c>
    </row>
    <row r="61" spans="2:16" ht="20.100000000000001" customHeight="1" x14ac:dyDescent="0.25">
      <c r="B61" s="135" t="s">
        <v>88</v>
      </c>
      <c r="C61" s="136"/>
      <c r="D61" s="32" t="b">
        <v>1</v>
      </c>
      <c r="E61" s="135" t="s">
        <v>89</v>
      </c>
      <c r="F61" s="136"/>
      <c r="G61" s="32" t="b">
        <v>1</v>
      </c>
      <c r="H61" s="143" t="s">
        <v>90</v>
      </c>
      <c r="I61" s="136"/>
      <c r="J61" s="32" t="b">
        <v>1</v>
      </c>
      <c r="K61" s="143" t="s">
        <v>91</v>
      </c>
      <c r="L61" s="136"/>
      <c r="M61" s="32" t="b">
        <v>1</v>
      </c>
      <c r="N61" s="144" t="s">
        <v>92</v>
      </c>
      <c r="O61" s="136"/>
      <c r="P61" s="32" t="b">
        <v>1</v>
      </c>
    </row>
    <row r="62" spans="2:16" ht="20.100000000000001" customHeight="1" x14ac:dyDescent="0.25">
      <c r="B62" s="143" t="s">
        <v>90</v>
      </c>
      <c r="C62" s="136"/>
      <c r="D62" s="32" t="b">
        <v>1</v>
      </c>
      <c r="E62" s="135" t="s">
        <v>93</v>
      </c>
      <c r="F62" s="136"/>
      <c r="G62" s="32" t="b">
        <v>1</v>
      </c>
      <c r="H62" s="143" t="s">
        <v>94</v>
      </c>
      <c r="I62" s="136"/>
      <c r="J62" s="32" t="b">
        <v>0</v>
      </c>
      <c r="K62" s="143" t="s">
        <v>95</v>
      </c>
      <c r="L62" s="136"/>
      <c r="M62" s="32" t="b">
        <v>1</v>
      </c>
      <c r="N62" s="144" t="s">
        <v>85</v>
      </c>
      <c r="O62" s="136"/>
      <c r="P62" s="32" t="b">
        <v>1</v>
      </c>
    </row>
    <row r="63" spans="2:16" ht="20.100000000000001" customHeight="1" x14ac:dyDescent="0.25">
      <c r="B63" s="143" t="s">
        <v>96</v>
      </c>
      <c r="C63" s="136"/>
      <c r="D63" s="32" t="b">
        <v>1</v>
      </c>
      <c r="E63" s="135" t="s">
        <v>97</v>
      </c>
      <c r="F63" s="136"/>
      <c r="G63" s="32" t="b">
        <v>1</v>
      </c>
      <c r="H63" s="37"/>
      <c r="I63" s="38"/>
      <c r="J63" s="39"/>
      <c r="K63" s="143" t="s">
        <v>98</v>
      </c>
      <c r="L63" s="136"/>
      <c r="M63" s="32" t="b">
        <v>1</v>
      </c>
      <c r="N63" s="144" t="s">
        <v>166</v>
      </c>
      <c r="O63" s="136"/>
      <c r="P63" s="32" t="b">
        <v>1</v>
      </c>
    </row>
    <row r="64" spans="2:16" ht="20.100000000000001" customHeight="1" x14ac:dyDescent="0.25">
      <c r="B64" s="143" t="s">
        <v>99</v>
      </c>
      <c r="C64" s="136"/>
      <c r="D64" s="32" t="b">
        <v>0</v>
      </c>
      <c r="E64" s="135" t="s">
        <v>100</v>
      </c>
      <c r="F64" s="136"/>
      <c r="G64" s="32" t="b">
        <v>1</v>
      </c>
      <c r="H64" s="40"/>
      <c r="I64" s="41"/>
      <c r="J64" s="42"/>
      <c r="K64" s="145" t="s">
        <v>101</v>
      </c>
      <c r="L64" s="146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35" t="s">
        <v>164</v>
      </c>
      <c r="F65" s="136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37" t="s">
        <v>107</v>
      </c>
      <c r="C69" s="137"/>
      <c r="D69" s="50"/>
      <c r="E69" s="50"/>
      <c r="F69" s="139" t="s">
        <v>108</v>
      </c>
      <c r="G69" s="141" t="s">
        <v>109</v>
      </c>
      <c r="H69" s="50"/>
      <c r="I69" s="137" t="s">
        <v>110</v>
      </c>
      <c r="J69" s="137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38"/>
      <c r="C70" s="138"/>
      <c r="D70" s="54"/>
      <c r="E70" s="55"/>
      <c r="F70" s="140"/>
      <c r="G70" s="142"/>
      <c r="H70" s="56"/>
      <c r="I70" s="138"/>
      <c r="J70" s="138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1">
        <v>-154.1</v>
      </c>
      <c r="D72" s="91">
        <v>-156.4</v>
      </c>
      <c r="E72" s="77" t="s">
        <v>120</v>
      </c>
      <c r="F72" s="91">
        <v>18.5</v>
      </c>
      <c r="G72" s="91">
        <v>16.100000000000001</v>
      </c>
      <c r="H72" s="86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1">
        <v>-138.1</v>
      </c>
      <c r="D73" s="91">
        <v>-142.6</v>
      </c>
      <c r="E73" s="78" t="s">
        <v>124</v>
      </c>
      <c r="F73" s="92">
        <v>23.6</v>
      </c>
      <c r="G73" s="92">
        <v>24.1</v>
      </c>
      <c r="H73" s="86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1">
        <v>-211.1</v>
      </c>
      <c r="D74" s="91">
        <v>-212.4</v>
      </c>
      <c r="E74" s="78" t="s">
        <v>129</v>
      </c>
      <c r="F74" s="96">
        <v>10</v>
      </c>
      <c r="G74" s="221">
        <v>10</v>
      </c>
      <c r="H74" s="86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1">
        <v>-112.9</v>
      </c>
      <c r="D75" s="91">
        <v>-116.5</v>
      </c>
      <c r="E75" s="78" t="s">
        <v>134</v>
      </c>
      <c r="F75" s="96">
        <v>50</v>
      </c>
      <c r="G75" s="221">
        <v>50</v>
      </c>
      <c r="H75" s="87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1">
        <v>23.4</v>
      </c>
      <c r="D76" s="91">
        <v>20.3</v>
      </c>
      <c r="E76" s="78" t="s">
        <v>139</v>
      </c>
      <c r="F76" s="96">
        <v>40</v>
      </c>
      <c r="G76" s="221">
        <v>40</v>
      </c>
      <c r="H76" s="87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1">
        <v>27.8</v>
      </c>
      <c r="D77" s="91">
        <v>23.8</v>
      </c>
      <c r="E77" s="78" t="s">
        <v>144</v>
      </c>
      <c r="F77" s="96">
        <v>160</v>
      </c>
      <c r="G77" s="221">
        <v>160</v>
      </c>
      <c r="H77" s="86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1">
        <v>19.5</v>
      </c>
      <c r="D78" s="91">
        <v>17</v>
      </c>
      <c r="E78" s="78" t="s">
        <v>149</v>
      </c>
      <c r="F78" s="93"/>
      <c r="G78" s="93"/>
      <c r="H78" s="86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1">
        <v>20.5</v>
      </c>
      <c r="D79" s="91">
        <v>17.7</v>
      </c>
      <c r="E79" s="77" t="s">
        <v>154</v>
      </c>
      <c r="F79" s="91">
        <v>17</v>
      </c>
      <c r="G79" s="91">
        <v>6.4</v>
      </c>
      <c r="H79" s="86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4">
        <v>2.4300000000000001E-5</v>
      </c>
      <c r="D80" s="94">
        <v>2.34E-5</v>
      </c>
      <c r="E80" s="78" t="s">
        <v>159</v>
      </c>
      <c r="F80" s="92">
        <v>27.9</v>
      </c>
      <c r="G80" s="92">
        <v>47.1</v>
      </c>
      <c r="H80" s="86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9"/>
      <c r="G81" s="88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194" t="s">
        <v>163</v>
      </c>
      <c r="C84" s="194"/>
    </row>
    <row r="85" spans="2:16" ht="15" customHeight="1" x14ac:dyDescent="0.25">
      <c r="B85" s="195" t="s">
        <v>187</v>
      </c>
      <c r="C85" s="196"/>
      <c r="D85" s="196"/>
      <c r="E85" s="196"/>
      <c r="F85" s="196"/>
      <c r="G85" s="196"/>
      <c r="H85" s="196"/>
      <c r="I85" s="196"/>
      <c r="J85" s="196"/>
      <c r="K85" s="196"/>
      <c r="L85" s="196"/>
      <c r="M85" s="196"/>
      <c r="N85" s="196"/>
      <c r="O85" s="196"/>
      <c r="P85" s="197"/>
    </row>
    <row r="86" spans="2:16" ht="15" customHeight="1" x14ac:dyDescent="0.25">
      <c r="B86" s="198"/>
      <c r="C86" s="199"/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200"/>
    </row>
    <row r="87" spans="2:16" ht="15" customHeight="1" x14ac:dyDescent="0.25">
      <c r="B87" s="204"/>
      <c r="C87" s="205"/>
      <c r="D87" s="205"/>
      <c r="E87" s="205"/>
      <c r="F87" s="205"/>
      <c r="G87" s="205"/>
      <c r="H87" s="205"/>
      <c r="I87" s="205"/>
      <c r="J87" s="205"/>
      <c r="K87" s="205"/>
      <c r="L87" s="205"/>
      <c r="M87" s="205"/>
      <c r="N87" s="205"/>
      <c r="O87" s="205"/>
      <c r="P87" s="206"/>
    </row>
    <row r="88" spans="2:16" ht="15" customHeight="1" x14ac:dyDescent="0.25">
      <c r="B88" s="198"/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200"/>
    </row>
    <row r="89" spans="2:16" ht="15" customHeight="1" x14ac:dyDescent="0.25">
      <c r="B89" s="204"/>
      <c r="C89" s="205"/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  <c r="O89" s="205"/>
      <c r="P89" s="206"/>
    </row>
    <row r="90" spans="2:16" ht="15" customHeight="1" x14ac:dyDescent="0.25">
      <c r="B90" s="198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200"/>
    </row>
    <row r="91" spans="2:16" ht="15" customHeight="1" x14ac:dyDescent="0.25">
      <c r="B91" s="198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200"/>
    </row>
    <row r="92" spans="2:16" ht="15" customHeight="1" x14ac:dyDescent="0.25">
      <c r="B92" s="204"/>
      <c r="C92" s="205"/>
      <c r="D92" s="205"/>
      <c r="E92" s="205"/>
      <c r="F92" s="205"/>
      <c r="G92" s="205"/>
      <c r="H92" s="205"/>
      <c r="I92" s="205"/>
      <c r="J92" s="205"/>
      <c r="K92" s="205"/>
      <c r="L92" s="205"/>
      <c r="M92" s="205"/>
      <c r="N92" s="205"/>
      <c r="O92" s="205"/>
      <c r="P92" s="206"/>
    </row>
    <row r="93" spans="2:16" ht="15" customHeight="1" x14ac:dyDescent="0.25">
      <c r="B93" s="204"/>
      <c r="C93" s="205"/>
      <c r="D93" s="205"/>
      <c r="E93" s="205"/>
      <c r="F93" s="205"/>
      <c r="G93" s="205"/>
      <c r="H93" s="205"/>
      <c r="I93" s="205"/>
      <c r="J93" s="205"/>
      <c r="K93" s="205"/>
      <c r="L93" s="205"/>
      <c r="M93" s="205"/>
      <c r="N93" s="205"/>
      <c r="O93" s="205"/>
      <c r="P93" s="206"/>
    </row>
    <row r="94" spans="2:16" ht="15" customHeight="1" x14ac:dyDescent="0.25">
      <c r="B94" s="204"/>
      <c r="C94" s="205"/>
      <c r="D94" s="205"/>
      <c r="E94" s="205"/>
      <c r="F94" s="205"/>
      <c r="G94" s="205"/>
      <c r="H94" s="205"/>
      <c r="I94" s="205"/>
      <c r="J94" s="205"/>
      <c r="K94" s="205"/>
      <c r="L94" s="205"/>
      <c r="M94" s="205"/>
      <c r="N94" s="205"/>
      <c r="O94" s="205"/>
      <c r="P94" s="206"/>
    </row>
    <row r="95" spans="2:16" ht="15" customHeight="1" x14ac:dyDescent="0.25">
      <c r="B95" s="204"/>
      <c r="C95" s="205"/>
      <c r="D95" s="205"/>
      <c r="E95" s="205"/>
      <c r="F95" s="205"/>
      <c r="G95" s="205"/>
      <c r="H95" s="205"/>
      <c r="I95" s="205"/>
      <c r="J95" s="205"/>
      <c r="K95" s="205"/>
      <c r="L95" s="205"/>
      <c r="M95" s="205"/>
      <c r="N95" s="205"/>
      <c r="O95" s="205"/>
      <c r="P95" s="206"/>
    </row>
    <row r="96" spans="2:16" ht="15" customHeight="1" x14ac:dyDescent="0.25">
      <c r="B96" s="204"/>
      <c r="C96" s="205"/>
      <c r="D96" s="205"/>
      <c r="E96" s="205"/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6"/>
    </row>
    <row r="97" spans="2:16" ht="15" customHeight="1" x14ac:dyDescent="0.25">
      <c r="B97" s="204"/>
      <c r="C97" s="205"/>
      <c r="D97" s="205"/>
      <c r="E97" s="205"/>
      <c r="F97" s="205"/>
      <c r="G97" s="205"/>
      <c r="H97" s="205"/>
      <c r="I97" s="205"/>
      <c r="J97" s="205"/>
      <c r="K97" s="205"/>
      <c r="L97" s="205"/>
      <c r="M97" s="205"/>
      <c r="N97" s="205"/>
      <c r="O97" s="205"/>
      <c r="P97" s="206"/>
    </row>
    <row r="98" spans="2:16" ht="15" customHeight="1" x14ac:dyDescent="0.25">
      <c r="B98" s="204"/>
      <c r="C98" s="205"/>
      <c r="D98" s="205"/>
      <c r="E98" s="205"/>
      <c r="F98" s="205"/>
      <c r="G98" s="205"/>
      <c r="H98" s="205"/>
      <c r="I98" s="205"/>
      <c r="J98" s="205"/>
      <c r="K98" s="205"/>
      <c r="L98" s="205"/>
      <c r="M98" s="205"/>
      <c r="N98" s="205"/>
      <c r="O98" s="205"/>
      <c r="P98" s="206"/>
    </row>
    <row r="99" spans="2:16" ht="15" customHeight="1" x14ac:dyDescent="0.25">
      <c r="B99" s="207"/>
      <c r="C99" s="208"/>
      <c r="D99" s="208"/>
      <c r="E99" s="208"/>
      <c r="F99" s="208"/>
      <c r="G99" s="208"/>
      <c r="H99" s="208"/>
      <c r="I99" s="208"/>
      <c r="J99" s="208"/>
      <c r="K99" s="208"/>
      <c r="L99" s="208"/>
      <c r="M99" s="208"/>
      <c r="N99" s="208"/>
      <c r="O99" s="208"/>
      <c r="P99" s="20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2024-09-13T04:26:22Z</dcterms:modified>
</cp:coreProperties>
</file>