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23" i="1" l="1"/>
  <c r="C23" i="1"/>
  <c r="G18" i="1" l="1"/>
  <c r="H18" i="1"/>
  <c r="H19" i="1" s="1"/>
  <c r="I18" i="1" s="1"/>
  <c r="I19" i="1" s="1"/>
  <c r="F18" i="1"/>
  <c r="D18" i="1" l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<sst xmlns="http://schemas.openxmlformats.org/spreadsheetml/2006/main" count="214" uniqueCount="195">
  <si>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</si>
  <si>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</si>
  <si>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</si>
  <si>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</si>
  <si>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</si>
  <si>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</si>
  <si>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</si>
  <si>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</si>
  <si>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</si>
  <si>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</si>
  <si>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</si>
  <si>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</si>
  <si>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</si>
  <si>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</si>
  <si>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</si>
  <si>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</si>
  <si>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</si>
  <si>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</si>
  <si>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</si>
  <si>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</si>
  <si>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</si>
  <si>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</si>
  <si>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</si>
  <si>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</si>
  <si>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</si>
  <si>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</si>
  <si>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</si>
  <si>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</si>
  <si>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</si>
  <si>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</si>
  <si>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</si>
  <si>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</si>
  <si>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</si>
  <si>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</si>
  <si>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</si>
  <si>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</si>
  <si>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</si>
  <si>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</si>
  <si>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</si>
  <si>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</si>
  <si>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</si>
  <si>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</si>
  <si>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</si>
  <si>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</si>
  <si>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</si>
  <si>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</si>
  <si>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</si>
  <si>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</si>
  <si>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</si>
  <si>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</si>
  <si>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</si>
  <si>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</si>
  <si>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</si>
  <si>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</si>
  <si>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</si>
  <si>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</si>
  <si>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</si>
  <si>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</si>
  <si>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</si>
  <si>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</si>
  <si>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</si>
  <si>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</si>
  <si>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</si>
  <si>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</si>
  <si>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</si>
  <si>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</si>
  <si>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</si>
  <si>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</si>
  <si>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</si>
  <si>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</si>
  <si>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</si>
  <si>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</si>
  <si>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</si>
  <si>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</si>
  <si>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</si>
  <si>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</si>
  <si>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</si>
  <si>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</si>
  <si>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</si>
  <si>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</si>
  <si>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</si>
  <si>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</si>
  <si>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</si>
  <si>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</si>
  <si>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</si>
  <si>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</si>
  <si>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</si>
  <si>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</si>
  <si>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</si>
  <si>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</si>
  <si>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</si>
  <si>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</si>
  <si>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</si>
  <si>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</si>
  <si>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</si>
  <si>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</si>
  <si>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</si>
  <si>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</si>
  <si>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</si>
  <si>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</si>
  <si>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</si>
  <si>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</si>
  <si>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</si>
  <si>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</si>
  <si>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</si>
  <si>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</si>
  <si>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</si>
  <si>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</si>
  <si>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</si>
  <si>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</si>
  <si>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</si>
  <si>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</si>
  <si>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</si>
  <si>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</si>
  <si>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</si>
  <si>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</si>
  <si>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</si>
  <si>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</si>
  <si>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</si>
  <si>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</si>
  <si>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</si>
  <si>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</si>
  <si>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</si>
  <si>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</si>
  <si>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</si>
  <si>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</si>
  <si>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</si>
  <si>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</si>
  <si>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</si>
  <si>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</si>
  <si>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</si>
  <si>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</si>
  <si>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</si>
  <si>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</si>
  <si>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</si>
  <si>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</si>
  <si>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</si>
  <si>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</si>
  <si>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</si>
  <si>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</si>
  <si>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</si>
  <si>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</si>
  <si>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</si>
  <si>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</si>
  <si>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</si>
  <si>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</si>
  <si>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</si>
  <si>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</si>
  <si>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</si>
  <si>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</si>
  <si>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</si>
  <si>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</si>
  <si>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</si>
  <si>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</si>
  <si>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</si>
  <si>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</si>
  <si>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</si>
  <si>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</si>
  <si>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</si>
  <si>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</si>
  <si>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</si>
  <si>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</si>
  <si>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</si>
  <si>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</si>
  <si>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</si>
  <si>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</si>
  <si>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</si>
  <si>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</si>
  <si>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</si>
  <si>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</si>
  <si>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</si>
  <si>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</si>
  <si>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</si>
  <si>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</si>
  <si>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</si>
  <si>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</si>
  <si>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</si>
  <si>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</si>
  <si>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</si>
  <si>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</si>
  <si>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</si>
  <si>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</si>
  <si>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</si>
  <si>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</si>
  <si>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</si>
  <si>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</si>
  <si>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1) 방풍막 분리</t>
    <phoneticPr fontId="3" type="noConversion"/>
  </si>
  <si>
    <t>TMT</t>
    <phoneticPr fontId="3" type="noConversion"/>
  </si>
  <si>
    <t>E</t>
    <phoneticPr fontId="3" type="noConversion"/>
  </si>
  <si>
    <t>20s/34k 22s/24k 33s/23k 56s/24k</t>
    <phoneticPr fontId="3" type="noConversion"/>
  </si>
  <si>
    <t>25s/34k 25s/25k 33s/24k 46s/25k 60s/22k</t>
    <phoneticPr fontId="3" type="noConversion"/>
  </si>
  <si>
    <t>M_039936-039937:M</t>
    <phoneticPr fontId="3" type="noConversion"/>
  </si>
  <si>
    <t>M_040024-040025:N</t>
    <phoneticPr fontId="3" type="noConversion"/>
  </si>
  <si>
    <t>E</t>
    <phoneticPr fontId="3" type="noConversion"/>
  </si>
  <si>
    <t xml:space="preserve">2) 관측 내내 FSA 내부 습도가 정상 범위를 벗어나 Alarm e메일 발송됨. [FSA: 27.5%, -1.0℃ at UT 04:00] cf(정상 범위 : 0~25%)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</si>
</sst>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47" fillId="2" borderId="15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82" sqref="G8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2" t="s">
        <v>0</v>
      </c>
      <c r="C2" s="19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3">
        <v>45533</v>
      </c>
      <c r="D3" s="194"/>
      <c r="E3" s="1"/>
      <c r="F3" s="1"/>
      <c r="G3" s="1"/>
      <c r="H3" s="1"/>
      <c r="I3" s="1"/>
      <c r="J3" s="1"/>
      <c r="K3" s="35" t="s">
        <v>2</v>
      </c>
      <c r="L3" s="195">
        <f>(P31-(P32+P33))/P31*100</f>
        <v>100</v>
      </c>
      <c r="M3" s="195"/>
      <c r="N3" s="35" t="s">
        <v>3</v>
      </c>
      <c r="O3" s="195">
        <f>(P31-P33)/P31*100</f>
        <v>100</v>
      </c>
      <c r="P3" s="195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2" t="s">
        <v>6</v>
      </c>
      <c r="C7" s="19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1">
        <v>0.72916666666666663</v>
      </c>
      <c r="D9" s="122">
        <v>2.6</v>
      </c>
      <c r="E9" s="122">
        <v>0</v>
      </c>
      <c r="F9" s="122">
        <v>36</v>
      </c>
      <c r="G9" s="123" t="s">
        <v>188</v>
      </c>
      <c r="H9" s="124">
        <v>3.1</v>
      </c>
      <c r="I9" s="125">
        <v>22</v>
      </c>
      <c r="J9" s="12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2">
        <v>0.9375</v>
      </c>
      <c r="D10" s="213">
        <v>2.66</v>
      </c>
      <c r="E10" s="213">
        <v>-1.4</v>
      </c>
      <c r="F10" s="213">
        <v>43</v>
      </c>
      <c r="G10" s="136" t="s">
        <v>193</v>
      </c>
      <c r="H10" s="213">
        <v>3.7</v>
      </c>
      <c r="I10" s="214"/>
      <c r="J10" s="215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9">
        <v>0.15625</v>
      </c>
      <c r="D11" s="220">
        <v>2.4</v>
      </c>
      <c r="E11" s="220">
        <v>-2.4</v>
      </c>
      <c r="F11" s="220">
        <v>53</v>
      </c>
      <c r="G11" s="136" t="s">
        <v>193</v>
      </c>
      <c r="H11" s="213">
        <v>3.5</v>
      </c>
      <c r="I11" s="221"/>
      <c r="J11" s="215">
        <f>IF(L11, 1, 0) + IF(M11, 2, 0) + IF(N11, 4, 0) + IF(O11, 8, 0) + IF(P11, 16, 0)</f>
        <v>0</v>
      </c>
      <c r="K11" s="82" t="b">
        <v>1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2.5533333333333332</v>
      </c>
      <c r="E12" s="12">
        <f>AVERAGE(E9:E11)</f>
        <v>-1.2666666666666666</v>
      </c>
      <c r="F12" s="13">
        <f>AVERAGE(F9:F11)</f>
        <v>44</v>
      </c>
      <c r="G12" s="14"/>
      <c r="H12" s="15">
        <f>AVERAGE(H9:H11)</f>
        <v>3.4333333333333336</v>
      </c>
      <c r="I12" s="16"/>
      <c r="J12" s="17">
        <f>AVERAGE(J9:J11)</f>
        <v>0.33333333333333331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2" t="s">
        <v>25</v>
      </c>
      <c r="C14" s="19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8" t="s">
        <v>176</v>
      </c>
      <c r="D16" s="119" t="s">
        <v>178</v>
      </c>
      <c r="E16" s="119" t="s">
        <v>183</v>
      </c>
      <c r="F16" s="119" t="s">
        <v>184</v>
      </c>
      <c r="G16" s="119" t="s">
        <v>185</v>
      </c>
      <c r="H16" s="119" t="s">
        <v>187</v>
      </c>
      <c r="I16" s="119" t="s">
        <v>178</v>
      </c>
      <c r="J16" s="106"/>
      <c r="K16" s="107"/>
      <c r="L16" s="105"/>
      <c r="M16" s="105"/>
      <c r="N16" s="105"/>
      <c r="O16" s="105"/>
      <c r="P16" s="119" t="s">
        <v>41</v>
      </c>
    </row>
    <row r="17" spans="2:16" ht="14.1" customHeight="1" x14ac:dyDescent="0.25">
      <c r="B17" s="24" t="s">
        <v>42</v>
      </c>
      <c r="C17" s="120">
        <v>0.6479166666666667</v>
      </c>
      <c r="D17" s="120">
        <v>0.65</v>
      </c>
      <c r="E17" s="131">
        <v>0.71180555555555547</v>
      </c>
      <c r="F17" s="131">
        <v>0.93888888888888899</v>
      </c>
      <c r="G17" s="131">
        <v>6.9444444444444441E-3</v>
      </c>
      <c r="H17" s="131">
        <v>0.15763888888888888</v>
      </c>
      <c r="I17" s="131">
        <v>0.17708333333333334</v>
      </c>
      <c r="J17" s="107"/>
      <c r="K17" s="107"/>
      <c r="L17" s="107"/>
      <c r="M17" s="107"/>
      <c r="N17" s="107"/>
      <c r="O17" s="107"/>
      <c r="P17" s="131">
        <v>0.18124999999999999</v>
      </c>
    </row>
    <row r="18" spans="2:16" ht="14.1" customHeight="1" x14ac:dyDescent="0.25">
      <c r="B18" s="24" t="s">
        <v>43</v>
      </c>
      <c r="C18" s="119">
        <v>39878</v>
      </c>
      <c r="D18" s="119">
        <f>C18+1</f>
        <v>39879</v>
      </c>
      <c r="E18" s="119">
        <f>D19+1</f>
        <v>39893</v>
      </c>
      <c r="F18" s="119">
        <f>E19+1</f>
        <v>40043</v>
      </c>
      <c r="G18" s="119">
        <f>F19+1</f>
        <v>40088</v>
      </c>
      <c r="H18" s="119">
        <f>G19+1</f>
        <v>40187</v>
      </c>
      <c r="I18" s="119">
        <f>H19+1</f>
        <v>40199</v>
      </c>
      <c r="J18" s="105"/>
      <c r="K18" s="105"/>
      <c r="L18" s="105"/>
      <c r="M18" s="105"/>
      <c r="N18" s="105"/>
      <c r="O18" s="105"/>
      <c r="P18" s="119">
        <f>MAX(C18:O19)+1</f>
        <v>40204</v>
      </c>
    </row>
    <row r="19" spans="2:16" ht="14.1" customHeight="1" thickBot="1" x14ac:dyDescent="0.3">
      <c r="B19" s="9" t="s">
        <v>44</v>
      </c>
      <c r="C19" s="84"/>
      <c r="D19" s="119">
        <v>39892</v>
      </c>
      <c r="E19" s="119">
        <v>40042</v>
      </c>
      <c r="F19" s="119">
        <v>40087</v>
      </c>
      <c r="G19" s="119">
        <v>40186</v>
      </c>
      <c r="H19" s="119">
        <f>H18+11</f>
        <v>40198</v>
      </c>
      <c r="I19" s="119">
        <f>I18+4</f>
        <v>40203</v>
      </c>
      <c r="J19" s="105"/>
      <c r="K19" s="108"/>
      <c r="L19" s="108"/>
      <c r="M19" s="108"/>
      <c r="N19" s="105"/>
      <c r="O19" s="105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14</v>
      </c>
      <c r="E20" s="90">
        <f t="shared" ref="E20:O20" si="0">IF(ISNUMBER(E18),E19-E18+1,"")</f>
        <v>150</v>
      </c>
      <c r="F20" s="90">
        <f t="shared" si="0"/>
        <v>45</v>
      </c>
      <c r="G20" s="90">
        <f t="shared" si="0"/>
        <v>99</v>
      </c>
      <c r="H20" s="90">
        <f t="shared" si="0"/>
        <v>12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4" t="s">
        <v>46</v>
      </c>
      <c r="C22" s="24" t="s">
        <v>21</v>
      </c>
      <c r="D22" s="24" t="s">
        <v>23</v>
      </c>
      <c r="E22" s="24" t="s">
        <v>47</v>
      </c>
      <c r="F22" s="205" t="s">
        <v>48</v>
      </c>
      <c r="G22" s="205"/>
      <c r="H22" s="205"/>
      <c r="I22" s="205"/>
      <c r="J22" s="24" t="s">
        <v>21</v>
      </c>
      <c r="K22" s="24" t="s">
        <v>23</v>
      </c>
      <c r="L22" s="24" t="s">
        <v>47</v>
      </c>
      <c r="M22" s="205" t="s">
        <v>48</v>
      </c>
      <c r="N22" s="205"/>
      <c r="O22" s="205"/>
      <c r="P22" s="205"/>
    </row>
    <row r="23" spans="2:16" ht="13.5" customHeight="1" x14ac:dyDescent="0.25">
      <c r="B23" s="204"/>
      <c r="C23" s="134">
        <f>D18+5</f>
        <v>39884</v>
      </c>
      <c r="D23" s="134">
        <f>C23+3</f>
        <v>39887</v>
      </c>
      <c r="E23" s="116" t="s">
        <v>181</v>
      </c>
      <c r="F23" s="203" t="s">
        <v>189</v>
      </c>
      <c r="G23" s="203"/>
      <c r="H23" s="203"/>
      <c r="I23" s="203"/>
      <c r="J23" s="130"/>
      <c r="K23" s="130"/>
      <c r="L23" s="117" t="s">
        <v>50</v>
      </c>
      <c r="M23" s="203" t="s">
        <v>179</v>
      </c>
      <c r="N23" s="203"/>
      <c r="O23" s="203"/>
      <c r="P23" s="203"/>
    </row>
    <row r="24" spans="2:16" ht="13.5" customHeight="1" x14ac:dyDescent="0.25">
      <c r="B24" s="204"/>
      <c r="C24" s="135"/>
      <c r="D24" s="135"/>
      <c r="E24" s="117" t="s">
        <v>177</v>
      </c>
      <c r="F24" s="203" t="s">
        <v>179</v>
      </c>
      <c r="G24" s="203"/>
      <c r="H24" s="203"/>
      <c r="I24" s="203"/>
      <c r="J24" s="130"/>
      <c r="K24" s="130"/>
      <c r="L24" s="117" t="s">
        <v>51</v>
      </c>
      <c r="M24" s="203" t="s">
        <v>179</v>
      </c>
      <c r="N24" s="203"/>
      <c r="O24" s="203"/>
      <c r="P24" s="203"/>
    </row>
    <row r="25" spans="2:16" ht="13.5" customHeight="1" x14ac:dyDescent="0.25">
      <c r="B25" s="204"/>
      <c r="C25" s="135">
        <f>D23+1</f>
        <v>39888</v>
      </c>
      <c r="D25" s="135">
        <f>C25+4</f>
        <v>39892</v>
      </c>
      <c r="E25" s="117" t="s">
        <v>51</v>
      </c>
      <c r="F25" s="203" t="s">
        <v>190</v>
      </c>
      <c r="G25" s="203"/>
      <c r="H25" s="203"/>
      <c r="I25" s="203"/>
      <c r="J25" s="130"/>
      <c r="K25" s="130"/>
      <c r="L25" s="117" t="s">
        <v>180</v>
      </c>
      <c r="M25" s="203" t="s">
        <v>179</v>
      </c>
      <c r="N25" s="203"/>
      <c r="O25" s="203"/>
      <c r="P25" s="203"/>
    </row>
    <row r="26" spans="2:16" ht="13.5" customHeight="1" x14ac:dyDescent="0.25">
      <c r="B26" s="204"/>
      <c r="C26" s="135"/>
      <c r="D26" s="135"/>
      <c r="E26" s="117" t="s">
        <v>50</v>
      </c>
      <c r="F26" s="203" t="s">
        <v>179</v>
      </c>
      <c r="G26" s="203"/>
      <c r="H26" s="203"/>
      <c r="I26" s="203"/>
      <c r="J26" s="130"/>
      <c r="K26" s="130"/>
      <c r="L26" s="117" t="s">
        <v>49</v>
      </c>
      <c r="M26" s="203" t="s">
        <v>179</v>
      </c>
      <c r="N26" s="203"/>
      <c r="O26" s="203"/>
      <c r="P26" s="20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2" t="s">
        <v>52</v>
      </c>
      <c r="C28" s="192"/>
      <c r="D28" s="19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0.21388888888888891</v>
      </c>
      <c r="D30" s="101">
        <v>0.13819444444444443</v>
      </c>
      <c r="E30" s="101">
        <v>6.25E-2</v>
      </c>
      <c r="F30" s="101"/>
      <c r="G30" s="101"/>
      <c r="H30" s="101"/>
      <c r="I30" s="101"/>
      <c r="J30" s="101"/>
      <c r="K30" s="127"/>
      <c r="L30" s="101"/>
      <c r="M30" s="101"/>
      <c r="N30" s="101"/>
      <c r="O30" s="101"/>
      <c r="P30" s="96">
        <f>SUM(C30:J30,L30:N30)</f>
        <v>0.4145833333333333</v>
      </c>
    </row>
    <row r="31" spans="2:16" ht="14.1" customHeight="1" x14ac:dyDescent="0.25">
      <c r="B31" s="25" t="s">
        <v>171</v>
      </c>
      <c r="C31" s="217">
        <v>0.22708333333333333</v>
      </c>
      <c r="D31" s="218">
        <v>0.15069444444444444</v>
      </c>
      <c r="E31" s="218">
        <v>6.805555555555555E-2</v>
      </c>
      <c r="F31" s="115"/>
      <c r="G31" s="115"/>
      <c r="H31" s="115"/>
      <c r="I31" s="115"/>
      <c r="J31" s="115"/>
      <c r="K31" s="218">
        <v>1.9444444444444445E-2</v>
      </c>
      <c r="L31" s="115"/>
      <c r="M31" s="115"/>
      <c r="N31" s="115"/>
      <c r="O31" s="118"/>
      <c r="P31" s="96">
        <f>SUM(C31:N31)</f>
        <v>0.46527777777777773</v>
      </c>
    </row>
    <row r="32" spans="2:16" ht="14.1" customHeight="1" x14ac:dyDescent="0.25">
      <c r="B32" s="25" t="s">
        <v>67</v>
      </c>
      <c r="C32" s="132"/>
      <c r="D32" s="133"/>
      <c r="E32" s="133"/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113">
        <f>SUM(C32:N32)</f>
        <v>0</v>
      </c>
    </row>
    <row r="33" spans="2:16" ht="14.1" customHeight="1" thickBot="1" x14ac:dyDescent="0.3">
      <c r="B33" s="25" t="s">
        <v>68</v>
      </c>
      <c r="C33" s="129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114">
        <f>SUM(C33:N33)</f>
        <v>0</v>
      </c>
    </row>
    <row r="34" spans="2:16" ht="14.1" customHeight="1" x14ac:dyDescent="0.25">
      <c r="B34" s="72" t="s">
        <v>169</v>
      </c>
      <c r="C34" s="85">
        <f>C31-C32-C33</f>
        <v>0.22708333333333333</v>
      </c>
      <c r="D34" s="85">
        <f t="shared" ref="D34:P34" si="1">D31-D32-D33</f>
        <v>0.15069444444444444</v>
      </c>
      <c r="E34" s="85">
        <f t="shared" si="1"/>
        <v>6.805555555555555E-2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1.9444444444444445E-2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0.46527777777777773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9" t="s">
        <v>69</v>
      </c>
      <c r="C36" s="187" t="s">
        <v>191</v>
      </c>
      <c r="D36" s="187"/>
      <c r="E36" s="187" t="s">
        <v>192</v>
      </c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90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</row>
    <row r="41" spans="2:16" ht="18" customHeight="1" x14ac:dyDescent="0.25">
      <c r="B41" s="191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70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65"/>
      <c r="C52" s="166"/>
      <c r="D52" s="163"/>
      <c r="E52" s="163"/>
      <c r="F52" s="16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168</v>
      </c>
      <c r="C53" s="169"/>
      <c r="D53" s="95"/>
      <c r="E53" s="95"/>
      <c r="F53" s="102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 x14ac:dyDescent="0.3">
      <c r="B54" s="170" t="s">
        <v>167</v>
      </c>
      <c r="C54" s="171"/>
      <c r="D54" s="171"/>
      <c r="E54" s="171"/>
      <c r="F54" s="216">
        <v>446</v>
      </c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49" t="s">
        <v>71</v>
      </c>
      <c r="C56" s="14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00000000000001" customHeight="1" x14ac:dyDescent="0.25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00000000000001" customHeight="1" x14ac:dyDescent="0.25">
      <c r="B59" s="137" t="s">
        <v>78</v>
      </c>
      <c r="C59" s="138"/>
      <c r="D59" s="32" t="b">
        <v>1</v>
      </c>
      <c r="E59" s="137" t="s">
        <v>79</v>
      </c>
      <c r="F59" s="138"/>
      <c r="G59" s="32" t="b">
        <v>1</v>
      </c>
      <c r="H59" s="145" t="s">
        <v>80</v>
      </c>
      <c r="I59" s="138"/>
      <c r="J59" s="32" t="b">
        <v>1</v>
      </c>
      <c r="K59" s="145" t="s">
        <v>81</v>
      </c>
      <c r="L59" s="138"/>
      <c r="M59" s="32" t="b">
        <v>1</v>
      </c>
      <c r="N59" s="146" t="s">
        <v>82</v>
      </c>
      <c r="O59" s="138"/>
      <c r="P59" s="32" t="b">
        <v>1</v>
      </c>
    </row>
    <row r="60" spans="2:16" ht="20.100000000000001" customHeight="1" x14ac:dyDescent="0.25">
      <c r="B60" s="137" t="s">
        <v>83</v>
      </c>
      <c r="C60" s="138"/>
      <c r="D60" s="32" t="b">
        <v>1</v>
      </c>
      <c r="E60" s="137" t="s">
        <v>84</v>
      </c>
      <c r="F60" s="138"/>
      <c r="G60" s="32" t="b">
        <v>1</v>
      </c>
      <c r="H60" s="145" t="s">
        <v>85</v>
      </c>
      <c r="I60" s="138"/>
      <c r="J60" s="32" t="b">
        <v>1</v>
      </c>
      <c r="K60" s="145" t="s">
        <v>86</v>
      </c>
      <c r="L60" s="138"/>
      <c r="M60" s="32" t="b">
        <v>1</v>
      </c>
      <c r="N60" s="146" t="s">
        <v>87</v>
      </c>
      <c r="O60" s="138"/>
      <c r="P60" s="32" t="b">
        <v>1</v>
      </c>
    </row>
    <row r="61" spans="2:16" ht="20.100000000000001" customHeight="1" x14ac:dyDescent="0.25">
      <c r="B61" s="137" t="s">
        <v>88</v>
      </c>
      <c r="C61" s="138"/>
      <c r="D61" s="32" t="b">
        <v>1</v>
      </c>
      <c r="E61" s="137" t="s">
        <v>89</v>
      </c>
      <c r="F61" s="138"/>
      <c r="G61" s="32" t="b">
        <v>1</v>
      </c>
      <c r="H61" s="145" t="s">
        <v>90</v>
      </c>
      <c r="I61" s="138"/>
      <c r="J61" s="32" t="b">
        <v>1</v>
      </c>
      <c r="K61" s="145" t="s">
        <v>91</v>
      </c>
      <c r="L61" s="138"/>
      <c r="M61" s="32" t="b">
        <v>1</v>
      </c>
      <c r="N61" s="146" t="s">
        <v>92</v>
      </c>
      <c r="O61" s="138"/>
      <c r="P61" s="32" t="b">
        <v>1</v>
      </c>
    </row>
    <row r="62" spans="2:16" ht="20.100000000000001" customHeight="1" x14ac:dyDescent="0.25">
      <c r="B62" s="145" t="s">
        <v>90</v>
      </c>
      <c r="C62" s="138"/>
      <c r="D62" s="32" t="b">
        <v>1</v>
      </c>
      <c r="E62" s="137" t="s">
        <v>93</v>
      </c>
      <c r="F62" s="138"/>
      <c r="G62" s="32" t="b">
        <v>1</v>
      </c>
      <c r="H62" s="145" t="s">
        <v>94</v>
      </c>
      <c r="I62" s="138"/>
      <c r="J62" s="32" t="b">
        <v>0</v>
      </c>
      <c r="K62" s="145" t="s">
        <v>95</v>
      </c>
      <c r="L62" s="138"/>
      <c r="M62" s="32" t="b">
        <v>1</v>
      </c>
      <c r="N62" s="146" t="s">
        <v>85</v>
      </c>
      <c r="O62" s="138"/>
      <c r="P62" s="32" t="b">
        <v>1</v>
      </c>
    </row>
    <row r="63" spans="2:16" ht="20.100000000000001" customHeight="1" x14ac:dyDescent="0.25">
      <c r="B63" s="145" t="s">
        <v>96</v>
      </c>
      <c r="C63" s="138"/>
      <c r="D63" s="32" t="b">
        <v>1</v>
      </c>
      <c r="E63" s="137" t="s">
        <v>97</v>
      </c>
      <c r="F63" s="138"/>
      <c r="G63" s="32" t="b">
        <v>1</v>
      </c>
      <c r="H63" s="37"/>
      <c r="I63" s="38"/>
      <c r="J63" s="39"/>
      <c r="K63" s="145" t="s">
        <v>98</v>
      </c>
      <c r="L63" s="138"/>
      <c r="M63" s="32" t="b">
        <v>1</v>
      </c>
      <c r="N63" s="146" t="s">
        <v>166</v>
      </c>
      <c r="O63" s="138"/>
      <c r="P63" s="32" t="b">
        <v>1</v>
      </c>
    </row>
    <row r="64" spans="2:16" ht="20.100000000000001" customHeight="1" x14ac:dyDescent="0.25">
      <c r="B64" s="145" t="s">
        <v>99</v>
      </c>
      <c r="C64" s="138"/>
      <c r="D64" s="32" t="b">
        <v>0</v>
      </c>
      <c r="E64" s="137" t="s">
        <v>100</v>
      </c>
      <c r="F64" s="138"/>
      <c r="G64" s="32" t="b">
        <v>1</v>
      </c>
      <c r="H64" s="40"/>
      <c r="I64" s="41"/>
      <c r="J64" s="42"/>
      <c r="K64" s="147" t="s">
        <v>101</v>
      </c>
      <c r="L64" s="14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7" t="s">
        <v>164</v>
      </c>
      <c r="F65" s="13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9" t="s">
        <v>107</v>
      </c>
      <c r="C69" s="139"/>
      <c r="D69" s="50"/>
      <c r="E69" s="50"/>
      <c r="F69" s="141" t="s">
        <v>108</v>
      </c>
      <c r="G69" s="143" t="s">
        <v>109</v>
      </c>
      <c r="H69" s="50"/>
      <c r="I69" s="139" t="s">
        <v>110</v>
      </c>
      <c r="J69" s="13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0"/>
      <c r="C70" s="140"/>
      <c r="D70" s="54"/>
      <c r="E70" s="55"/>
      <c r="F70" s="142"/>
      <c r="G70" s="144"/>
      <c r="H70" s="56"/>
      <c r="I70" s="140"/>
      <c r="J70" s="14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-154.76</v>
      </c>
      <c r="D72" s="91">
        <v>-157.672</v>
      </c>
      <c r="E72" s="77" t="s">
        <v>120</v>
      </c>
      <c r="F72" s="91">
        <v>16</v>
      </c>
      <c r="G72" s="91">
        <v>15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-139.136</v>
      </c>
      <c r="D73" s="91">
        <v>-144.70099999999999</v>
      </c>
      <c r="E73" s="78" t="s">
        <v>124</v>
      </c>
      <c r="F73" s="92">
        <v>18</v>
      </c>
      <c r="G73" s="92">
        <v>20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-210.83</v>
      </c>
      <c r="D74" s="91">
        <v>-213.29499999999999</v>
      </c>
      <c r="E74" s="78" t="s">
        <v>129</v>
      </c>
      <c r="F74" s="97">
        <v>10</v>
      </c>
      <c r="G74" s="222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-113.173</v>
      </c>
      <c r="D75" s="91">
        <v>-120.65600000000001</v>
      </c>
      <c r="E75" s="78" t="s">
        <v>134</v>
      </c>
      <c r="F75" s="97">
        <v>50</v>
      </c>
      <c r="G75" s="222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21.46</v>
      </c>
      <c r="D76" s="91">
        <v>19.283999999999999</v>
      </c>
      <c r="E76" s="78" t="s">
        <v>139</v>
      </c>
      <c r="F76" s="97">
        <v>40</v>
      </c>
      <c r="G76" s="222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25.69</v>
      </c>
      <c r="D77" s="91">
        <v>22.63</v>
      </c>
      <c r="E77" s="78" t="s">
        <v>144</v>
      </c>
      <c r="F77" s="97">
        <v>160</v>
      </c>
      <c r="G77" s="222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17.7</v>
      </c>
      <c r="D78" s="91">
        <v>15.853</v>
      </c>
      <c r="E78" s="78" t="s">
        <v>149</v>
      </c>
      <c r="F78" s="93"/>
      <c r="G78" s="93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18.529</v>
      </c>
      <c r="D79" s="91">
        <v>16.664999999999999</v>
      </c>
      <c r="E79" s="77" t="s">
        <v>154</v>
      </c>
      <c r="F79" s="91">
        <v>14</v>
      </c>
      <c r="G79" s="91">
        <v>-0.1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2.34E-5</v>
      </c>
      <c r="D80" s="94">
        <v>2.23E-5</v>
      </c>
      <c r="E80" s="78" t="s">
        <v>159</v>
      </c>
      <c r="F80" s="92">
        <v>22</v>
      </c>
      <c r="G80" s="92">
        <v>60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6" t="s">
        <v>163</v>
      </c>
      <c r="C84" s="196"/>
    </row>
    <row r="85" spans="2:16" ht="15" customHeight="1" x14ac:dyDescent="0.25">
      <c r="B85" s="197" t="s">
        <v>186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9"/>
    </row>
    <row r="86" spans="2:16" ht="15" customHeight="1" x14ac:dyDescent="0.25">
      <c r="B86" s="200" t="s">
        <v>194</v>
      </c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2"/>
    </row>
    <row r="87" spans="2:16" ht="15" customHeight="1" x14ac:dyDescent="0.25"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2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2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2"/>
    </row>
    <row r="93" spans="2:16" ht="15" customHeight="1" x14ac:dyDescent="0.25"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</row>
    <row r="94" spans="2:16" ht="15" customHeight="1" x14ac:dyDescent="0.25"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2"/>
    </row>
    <row r="95" spans="2:16" ht="15" customHeight="1" x14ac:dyDescent="0.25"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2"/>
    </row>
    <row r="96" spans="2:16" ht="15" customHeight="1" x14ac:dyDescent="0.25"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</row>
    <row r="97" spans="2:16" ht="15" customHeight="1" x14ac:dyDescent="0.25"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2"/>
    </row>
    <row r="98" spans="2:16" ht="15" customHeight="1" x14ac:dyDescent="0.25"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2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2024-08-30T04:26:26Z</dcterms:modified>
</cp:coreProperties>
</file>