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E76ACC02-049D-4593-B159-DD0C8BF0115B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G18" i="1" l="1"/>
  <c r="D18" i="1" l="1"/>
  <c r="C23" i="1" l="1"/>
  <c r="D23" i="1" l="1"/>
  <c r="C25" i="1" s="1"/>
  <c r="D25" i="1" s="1"/>
  <c r="E18" i="1"/>
  <c r="F18" i="1" s="1"/>
  <c r="H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<sst xmlns="http://schemas.openxmlformats.org/spreadsheetml/2006/main" count="218" uniqueCount="201">
  <si>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</si>
  <si>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</si>
  <si>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</si>
  <si>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</si>
  <si>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</si>
  <si>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</si>
  <si>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</si>
  <si>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</si>
  <si>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</si>
  <si>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</si>
  <si>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</si>
  <si>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</si>
  <si>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</si>
  <si>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</si>
  <si>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</si>
  <si>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</si>
  <si>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</si>
  <si>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</si>
  <si>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</si>
  <si>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</si>
  <si>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</si>
  <si>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</si>
  <si>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</si>
  <si>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</si>
  <si>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</si>
  <si>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</si>
  <si>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</si>
  <si>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</si>
  <si>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</si>
  <si>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</si>
  <si>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</si>
  <si>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</si>
  <si>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</si>
  <si>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</si>
  <si>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</si>
  <si>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</si>
  <si>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</si>
  <si>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</si>
  <si>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</si>
  <si>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</si>
  <si>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</si>
  <si>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</si>
  <si>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</si>
  <si>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</si>
  <si>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</si>
  <si>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</si>
  <si>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</si>
  <si>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</si>
  <si>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</si>
  <si>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</si>
  <si>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</si>
  <si>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</si>
  <si>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</si>
  <si>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</si>
  <si>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</si>
  <si>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</si>
  <si>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</si>
  <si>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</si>
  <si>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</si>
  <si>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</si>
  <si>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</si>
  <si>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</si>
  <si>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</si>
  <si>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</si>
  <si>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</si>
  <si>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</si>
  <si>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</si>
  <si>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</si>
  <si>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</si>
  <si>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</si>
  <si>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</si>
  <si>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</si>
  <si>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</si>
  <si>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</si>
  <si>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</si>
  <si>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</si>
  <si>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</si>
  <si>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</si>
  <si>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</si>
  <si>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</si>
  <si>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</si>
  <si>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</si>
  <si>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</si>
  <si>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</si>
  <si>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</si>
  <si>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</si>
  <si>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</si>
  <si>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</si>
  <si>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</si>
  <si>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</si>
  <si>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</si>
  <si>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</si>
  <si>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</si>
  <si>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</si>
  <si>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</si>
  <si>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</si>
  <si>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</si>
  <si>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</si>
  <si>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</si>
  <si>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</si>
  <si>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</si>
  <si>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</si>
  <si>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</si>
  <si>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</si>
  <si>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</si>
  <si>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</si>
  <si>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</si>
  <si>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</si>
  <si>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</si>
  <si>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</si>
  <si>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</si>
  <si>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</si>
  <si>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</si>
  <si>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</si>
  <si>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</si>
  <si>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</si>
  <si>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</si>
  <si>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</si>
  <si>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</si>
  <si>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</si>
  <si>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</si>
  <si>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</si>
  <si>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</si>
  <si>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</si>
  <si>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</si>
  <si>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</si>
  <si>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</si>
  <si>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</si>
  <si>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</si>
  <si>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</si>
  <si>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</si>
  <si>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</si>
  <si>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</si>
  <si>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</si>
  <si>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</si>
  <si>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</si>
  <si>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</si>
  <si>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</si>
  <si>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</si>
  <si>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</si>
  <si>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</si>
  <si>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</si>
  <si>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</si>
  <si>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</si>
  <si>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</si>
  <si>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</si>
  <si>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</si>
  <si>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</si>
  <si>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</si>
  <si>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</si>
  <si>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</si>
  <si>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</si>
  <si>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</si>
  <si>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</si>
  <si>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</si>
  <si>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</si>
  <si>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</si>
  <si>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</si>
  <si>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</si>
  <si>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</si>
  <si>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</si>
  <si>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</si>
  <si>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</si>
  <si>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</si>
  <si>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</si>
  <si>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</si>
  <si>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</si>
  <si>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</si>
  <si>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</si>
  <si>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</si>
  <si>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</si>
  <si>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</si>
  <si>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</si>
  <si>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</si>
  <si>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</si>
  <si>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</si>
  <si>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</si>
  <si>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</si>
  <si>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</si>
  <si>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</si>
  <si>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BLG</t>
    <phoneticPr fontId="3" type="noConversion"/>
  </si>
  <si>
    <t>TMT</t>
    <phoneticPr fontId="3" type="noConversion"/>
  </si>
  <si>
    <t>V</t>
    <phoneticPr fontId="4" type="noConversion"/>
  </si>
  <si>
    <t>1) 방풍막 분리</t>
    <phoneticPr fontId="3" type="noConversion"/>
  </si>
  <si>
    <t>N</t>
    <phoneticPr fontId="3" type="noConversion"/>
  </si>
  <si>
    <t>N</t>
    <phoneticPr fontId="3" type="noConversion"/>
  </si>
  <si>
    <t>B</t>
    <phoneticPr fontId="4" type="noConversion"/>
  </si>
  <si>
    <t>현대섭</t>
    <phoneticPr fontId="3" type="noConversion"/>
  </si>
  <si>
    <t>20s/6k 40s/8k 60s/8k</t>
    <phoneticPr fontId="3" type="noConversion"/>
  </si>
  <si>
    <t>30s/8k 45s/7k 60s/6k</t>
    <phoneticPr fontId="3" type="noConversion"/>
  </si>
  <si>
    <t>KAMP</t>
    <phoneticPr fontId="3" type="noConversion"/>
  </si>
  <si>
    <t>KSP</t>
    <phoneticPr fontId="3" type="noConversion"/>
  </si>
  <si>
    <t>M_035436-035437:N</t>
    <phoneticPr fontId="3" type="noConversion"/>
  </si>
  <si>
    <t>M_035492-035493:T</t>
    <phoneticPr fontId="3" type="noConversion"/>
  </si>
  <si>
    <t>M_035607-035608:T</t>
    <phoneticPr fontId="3" type="noConversion"/>
  </si>
  <si>
    <t>E</t>
    <phoneticPr fontId="3" type="noConversion"/>
  </si>
  <si>
    <t>ALL</t>
    <phoneticPr fontId="3" type="noConversion"/>
  </si>
  <si>
    <t>M_035667-035668:T</t>
    <phoneticPr fontId="3" type="noConversion"/>
  </si>
  <si>
    <t xml:space="preserve">[23:53] 관측컴퓨터 멈춤.  ISC TCS 초기화후 재관측   </t>
    <phoneticPr fontId="3" type="noConversion"/>
  </si>
  <si>
    <t>T_035561</t>
    <phoneticPr fontId="3" type="noConversion"/>
  </si>
  <si>
    <t>E_035562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</si>
</sst>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11" borderId="1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3" zoomScale="140" zoomScaleNormal="140" workbookViewId="0">
      <selection activeCell="G36" activeCellId="1" sqref="M36:N36 G36:H36"/>
    </sheetView>
  </sheetViews>
  <sheetFormatPr defaultColWidth="0" defaultRowHeight="11.25" zeroHeight="1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/>
    <row r="2" spans="2:16" ht="14.25" customHeight="1" thickBot="1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3" t="s">
        <v>1</v>
      </c>
      <c r="C3" s="158">
        <v>45511</v>
      </c>
      <c r="D3" s="159"/>
      <c r="E3" s="1"/>
      <c r="F3" s="1"/>
      <c r="G3" s="1"/>
      <c r="H3" s="1"/>
      <c r="I3" s="1"/>
      <c r="J3" s="1"/>
      <c r="K3" s="35" t="s">
        <v>2</v>
      </c>
      <c r="L3" s="160">
        <f>(P31-(P32+P33))/P31*100</f>
        <v>100</v>
      </c>
      <c r="M3" s="160"/>
      <c r="N3" s="35" t="s">
        <v>3</v>
      </c>
      <c r="O3" s="160">
        <f>(P31-P33)/P31*100</f>
        <v>100</v>
      </c>
      <c r="P3" s="160"/>
    </row>
    <row r="4" spans="2:16" ht="14.25" customHeight="1">
      <c r="B4" s="23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4" t="s">
        <v>21</v>
      </c>
      <c r="C9" s="123">
        <v>0.6875</v>
      </c>
      <c r="D9" s="124">
        <v>1.8</v>
      </c>
      <c r="E9" s="124">
        <v>10.8</v>
      </c>
      <c r="F9" s="124">
        <v>33</v>
      </c>
      <c r="G9" s="95" t="s">
        <v>184</v>
      </c>
      <c r="H9" s="103">
        <v>0.7</v>
      </c>
      <c r="I9" s="128">
        <v>11</v>
      </c>
      <c r="J9" s="10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>
      <c r="B10" s="81" t="s">
        <v>22</v>
      </c>
      <c r="C10" s="129">
        <v>0.91666666666666663</v>
      </c>
      <c r="D10" s="103">
        <v>1.4</v>
      </c>
      <c r="E10" s="103">
        <v>8.8000000000000007</v>
      </c>
      <c r="F10" s="103">
        <v>32</v>
      </c>
      <c r="G10" s="128" t="s">
        <v>185</v>
      </c>
      <c r="H10" s="103">
        <v>2.2000000000000002</v>
      </c>
      <c r="I10" s="130"/>
      <c r="J10" s="1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>
      <c r="B11" s="82" t="s">
        <v>23</v>
      </c>
      <c r="C11" s="132">
        <v>0.16666666666666666</v>
      </c>
      <c r="D11" s="133">
        <v>2.1</v>
      </c>
      <c r="E11" s="133">
        <v>5.3</v>
      </c>
      <c r="F11" s="133">
        <v>38</v>
      </c>
      <c r="G11" s="128" t="s">
        <v>195</v>
      </c>
      <c r="H11" s="103">
        <v>2</v>
      </c>
      <c r="I11" s="134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>
      <c r="B12" s="10" t="s">
        <v>24</v>
      </c>
      <c r="C12" s="11">
        <f>(24-C9)+C11</f>
        <v>23.479166666666668</v>
      </c>
      <c r="D12" s="12">
        <f>AVERAGE(D9:D11)</f>
        <v>1.7666666666666668</v>
      </c>
      <c r="E12" s="12">
        <f>AVERAGE(E9:E11)</f>
        <v>8.3000000000000007</v>
      </c>
      <c r="F12" s="13">
        <f>AVERAGE(F9:F11)</f>
        <v>34.333333333333336</v>
      </c>
      <c r="G12" s="14"/>
      <c r="H12" s="15">
        <f>AVERAGE(H9:H11)</f>
        <v>1.6333333333333335</v>
      </c>
      <c r="I12" s="16"/>
      <c r="J12" s="17">
        <f>AVERAGE(J9:J11)</f>
        <v>0.33333333333333331</v>
      </c>
      <c r="K12" s="84"/>
      <c r="L12" s="84"/>
      <c r="M12" s="84"/>
      <c r="N12" s="84"/>
      <c r="O12" s="84"/>
      <c r="P12" s="84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>
      <c r="B16" s="24" t="s">
        <v>40</v>
      </c>
      <c r="C16" s="115" t="s">
        <v>176</v>
      </c>
      <c r="D16" s="117" t="s">
        <v>178</v>
      </c>
      <c r="E16" s="117" t="s">
        <v>180</v>
      </c>
      <c r="F16" s="117" t="s">
        <v>190</v>
      </c>
      <c r="G16" s="117" t="s">
        <v>191</v>
      </c>
      <c r="H16" s="117" t="s">
        <v>181</v>
      </c>
      <c r="I16" s="117" t="s">
        <v>196</v>
      </c>
      <c r="J16" s="113"/>
      <c r="K16" s="86"/>
      <c r="L16" s="85"/>
      <c r="M16" s="85"/>
      <c r="N16" s="85"/>
      <c r="O16" s="85"/>
      <c r="P16" s="117" t="s">
        <v>41</v>
      </c>
    </row>
    <row r="17" spans="2:16" ht="14.1" customHeight="1">
      <c r="B17" s="24" t="s">
        <v>42</v>
      </c>
      <c r="C17" s="116">
        <v>0.68680555555555556</v>
      </c>
      <c r="D17" s="116">
        <v>0.68888888888888899</v>
      </c>
      <c r="E17" s="116">
        <v>0.70833333333333337</v>
      </c>
      <c r="F17" s="116">
        <v>4.8611111111111112E-3</v>
      </c>
      <c r="G17" s="116">
        <v>7.0833333333333331E-2</v>
      </c>
      <c r="H17" s="116">
        <v>0.17361111111111113</v>
      </c>
      <c r="I17" s="116">
        <v>0.19444444444444445</v>
      </c>
      <c r="J17" s="86"/>
      <c r="K17" s="86"/>
      <c r="L17" s="86"/>
      <c r="M17" s="86"/>
      <c r="N17" s="86"/>
      <c r="O17" s="86"/>
      <c r="P17" s="116">
        <v>0.19999999999999998</v>
      </c>
    </row>
    <row r="18" spans="2:16" ht="14.1" customHeight="1">
      <c r="B18" s="24" t="s">
        <v>43</v>
      </c>
      <c r="C18" s="117">
        <v>35368</v>
      </c>
      <c r="D18" s="117">
        <f>C18+1</f>
        <v>35369</v>
      </c>
      <c r="E18" s="117">
        <f>D19+1</f>
        <v>35380</v>
      </c>
      <c r="F18" s="117">
        <f t="shared" ref="F18" si="0">E19+1</f>
        <v>35563</v>
      </c>
      <c r="G18" s="117">
        <f>F19+1</f>
        <v>35599</v>
      </c>
      <c r="H18" s="117">
        <f t="shared" ref="H18" si="1">G19+1</f>
        <v>35666</v>
      </c>
      <c r="I18" s="117">
        <f>H19+1</f>
        <v>35679</v>
      </c>
      <c r="J18" s="85"/>
      <c r="K18" s="85"/>
      <c r="L18" s="85"/>
      <c r="M18" s="85"/>
      <c r="N18" s="85"/>
      <c r="O18" s="85"/>
      <c r="P18" s="117">
        <f>MAX(C18:O19)+1</f>
        <v>35684</v>
      </c>
    </row>
    <row r="19" spans="2:16" ht="14.1" customHeight="1" thickBot="1">
      <c r="B19" s="9" t="s">
        <v>44</v>
      </c>
      <c r="C19" s="87"/>
      <c r="D19" s="117">
        <v>35379</v>
      </c>
      <c r="E19" s="117">
        <v>35562</v>
      </c>
      <c r="F19" s="117">
        <v>35598</v>
      </c>
      <c r="G19" s="117">
        <v>35665</v>
      </c>
      <c r="H19" s="117">
        <v>35678</v>
      </c>
      <c r="I19" s="117">
        <f>I18+4</f>
        <v>35683</v>
      </c>
      <c r="J19" s="85"/>
      <c r="K19" s="88"/>
      <c r="L19" s="88"/>
      <c r="M19" s="88"/>
      <c r="N19" s="85"/>
      <c r="O19" s="85"/>
      <c r="P19" s="87"/>
    </row>
    <row r="20" spans="2:16" ht="14.1" customHeight="1" thickBot="1">
      <c r="B20" s="21" t="s">
        <v>45</v>
      </c>
      <c r="C20" s="110"/>
      <c r="D20" s="111">
        <f>IF(ISNUMBER(D18),D19-D18+1,"")</f>
        <v>11</v>
      </c>
      <c r="E20" s="22">
        <f t="shared" ref="E20:O20" si="2">IF(ISNUMBER(E18),E19-E18+1,"")</f>
        <v>183</v>
      </c>
      <c r="F20" s="114">
        <f t="shared" si="2"/>
        <v>36</v>
      </c>
      <c r="G20" s="97">
        <f t="shared" si="2"/>
        <v>67</v>
      </c>
      <c r="H20" s="22">
        <f t="shared" si="2"/>
        <v>13</v>
      </c>
      <c r="I20" s="97">
        <f t="shared" si="2"/>
        <v>5</v>
      </c>
      <c r="J20" s="97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6" t="s">
        <v>46</v>
      </c>
      <c r="C22" s="24" t="s">
        <v>21</v>
      </c>
      <c r="D22" s="24" t="s">
        <v>23</v>
      </c>
      <c r="E22" s="24" t="s">
        <v>47</v>
      </c>
      <c r="F22" s="167" t="s">
        <v>48</v>
      </c>
      <c r="G22" s="167"/>
      <c r="H22" s="167"/>
      <c r="I22" s="167"/>
      <c r="J22" s="24" t="s">
        <v>21</v>
      </c>
      <c r="K22" s="24" t="s">
        <v>23</v>
      </c>
      <c r="L22" s="24" t="s">
        <v>47</v>
      </c>
      <c r="M22" s="167" t="s">
        <v>48</v>
      </c>
      <c r="N22" s="167"/>
      <c r="O22" s="167"/>
      <c r="P22" s="167"/>
    </row>
    <row r="23" spans="2:16" ht="13.5" customHeight="1">
      <c r="B23" s="166"/>
      <c r="C23" s="106">
        <f>D18+5</f>
        <v>35374</v>
      </c>
      <c r="D23" s="106">
        <f>C23+2</f>
        <v>35376</v>
      </c>
      <c r="E23" s="95" t="s">
        <v>186</v>
      </c>
      <c r="F23" s="165" t="s">
        <v>188</v>
      </c>
      <c r="G23" s="165"/>
      <c r="H23" s="165"/>
      <c r="I23" s="165"/>
      <c r="J23" s="96"/>
      <c r="K23" s="96"/>
      <c r="L23" s="128" t="s">
        <v>50</v>
      </c>
      <c r="M23" s="165" t="s">
        <v>179</v>
      </c>
      <c r="N23" s="165"/>
      <c r="O23" s="165"/>
      <c r="P23" s="165"/>
    </row>
    <row r="24" spans="2:16" ht="13.5" customHeight="1">
      <c r="B24" s="166"/>
      <c r="C24" s="107"/>
      <c r="D24" s="107"/>
      <c r="E24" s="128" t="s">
        <v>177</v>
      </c>
      <c r="F24" s="165" t="s">
        <v>179</v>
      </c>
      <c r="G24" s="165"/>
      <c r="H24" s="165"/>
      <c r="I24" s="165"/>
      <c r="J24" s="96"/>
      <c r="K24" s="96"/>
      <c r="L24" s="128" t="s">
        <v>51</v>
      </c>
      <c r="M24" s="165" t="s">
        <v>179</v>
      </c>
      <c r="N24" s="165"/>
      <c r="O24" s="165"/>
      <c r="P24" s="165"/>
    </row>
    <row r="25" spans="2:16" ht="13.5" customHeight="1">
      <c r="B25" s="166"/>
      <c r="C25" s="107">
        <f>D23+1</f>
        <v>35377</v>
      </c>
      <c r="D25" s="107">
        <f>C25+2</f>
        <v>35379</v>
      </c>
      <c r="E25" s="128" t="s">
        <v>51</v>
      </c>
      <c r="F25" s="165" t="s">
        <v>189</v>
      </c>
      <c r="G25" s="165"/>
      <c r="H25" s="165"/>
      <c r="I25" s="165"/>
      <c r="J25" s="96"/>
      <c r="K25" s="96"/>
      <c r="L25" s="128" t="s">
        <v>182</v>
      </c>
      <c r="M25" s="165" t="s">
        <v>179</v>
      </c>
      <c r="N25" s="165"/>
      <c r="O25" s="165"/>
      <c r="P25" s="165"/>
    </row>
    <row r="26" spans="2:16" ht="13.5" customHeight="1">
      <c r="B26" s="166"/>
      <c r="C26" s="107"/>
      <c r="D26" s="107"/>
      <c r="E26" s="128" t="s">
        <v>50</v>
      </c>
      <c r="F26" s="165" t="s">
        <v>179</v>
      </c>
      <c r="G26" s="165"/>
      <c r="H26" s="165"/>
      <c r="I26" s="165"/>
      <c r="J26" s="96"/>
      <c r="K26" s="96"/>
      <c r="L26" s="128" t="s">
        <v>49</v>
      </c>
      <c r="M26" s="165" t="s">
        <v>179</v>
      </c>
      <c r="N26" s="165"/>
      <c r="O26" s="165"/>
      <c r="P26" s="16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57" t="s">
        <v>52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>
      <c r="B30" s="25" t="s">
        <v>170</v>
      </c>
      <c r="C30" s="109">
        <v>0.28194444444444444</v>
      </c>
      <c r="D30" s="112">
        <v>9.2361111111111116E-2</v>
      </c>
      <c r="E30" s="112">
        <v>6.25E-2</v>
      </c>
      <c r="F30" s="140"/>
      <c r="G30" s="140"/>
      <c r="H30" s="140"/>
      <c r="I30" s="140"/>
      <c r="J30" s="140"/>
      <c r="K30" s="141"/>
      <c r="L30" s="140"/>
      <c r="M30" s="140"/>
      <c r="N30" s="140"/>
      <c r="O30" s="140"/>
      <c r="P30" s="105">
        <f>SUM(C30:J30,L30:N30)</f>
        <v>0.43680555555555556</v>
      </c>
    </row>
    <row r="31" spans="2:16" ht="14.1" customHeight="1">
      <c r="B31" s="25" t="s">
        <v>171</v>
      </c>
      <c r="C31" s="135">
        <v>0.29652777777777778</v>
      </c>
      <c r="D31" s="125">
        <v>0.10277777777777779</v>
      </c>
      <c r="E31" s="125">
        <v>6.5972222222222224E-2</v>
      </c>
      <c r="F31" s="127"/>
      <c r="G31" s="127"/>
      <c r="H31" s="127"/>
      <c r="I31" s="127"/>
      <c r="J31" s="127"/>
      <c r="K31" s="125">
        <v>2.0833333333333332E-2</v>
      </c>
      <c r="L31" s="127"/>
      <c r="M31" s="127"/>
      <c r="N31" s="127"/>
      <c r="O31" s="118"/>
      <c r="P31" s="105">
        <f>SUM(C31:N31)</f>
        <v>0.4861111111111111</v>
      </c>
    </row>
    <row r="32" spans="2:16" ht="14.1" customHeight="1">
      <c r="B32" s="25" t="s">
        <v>67</v>
      </c>
      <c r="C32" s="142"/>
      <c r="D32" s="126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19"/>
      <c r="P32" s="105">
        <f>SUM(C32:N32)</f>
        <v>0</v>
      </c>
    </row>
    <row r="33" spans="2:16" ht="14.1" customHeight="1" thickBot="1">
      <c r="B33" s="25" t="s">
        <v>68</v>
      </c>
      <c r="C33" s="144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22">
        <f>SUM(C33:N33)</f>
        <v>0</v>
      </c>
    </row>
    <row r="34" spans="2:16" ht="14.1" customHeight="1">
      <c r="B34" s="72" t="s">
        <v>169</v>
      </c>
      <c r="C34" s="90">
        <f>C31-C32-C33</f>
        <v>0.29652777777777778</v>
      </c>
      <c r="D34" s="90">
        <f t="shared" ref="D34:P34" si="3">D31-D32-D33</f>
        <v>0.10277777777777779</v>
      </c>
      <c r="E34" s="90">
        <f t="shared" si="3"/>
        <v>6.5972222222222224E-2</v>
      </c>
      <c r="F34" s="90">
        <f t="shared" si="3"/>
        <v>0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0</v>
      </c>
      <c r="K34" s="90">
        <f t="shared" si="3"/>
        <v>2.0833333333333332E-2</v>
      </c>
      <c r="L34" s="90">
        <f t="shared" si="3"/>
        <v>0</v>
      </c>
      <c r="M34" s="90">
        <f t="shared" si="3"/>
        <v>0</v>
      </c>
      <c r="N34" s="90">
        <f t="shared" si="3"/>
        <v>0</v>
      </c>
      <c r="O34" s="89"/>
      <c r="P34" s="73">
        <f t="shared" si="3"/>
        <v>0.4861111111111111</v>
      </c>
    </row>
    <row r="35" spans="2:16" ht="13.5" customHeight="1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>
      <c r="B36" s="182" t="s">
        <v>69</v>
      </c>
      <c r="C36" s="168" t="s">
        <v>192</v>
      </c>
      <c r="D36" s="168"/>
      <c r="E36" s="168" t="s">
        <v>193</v>
      </c>
      <c r="F36" s="168"/>
      <c r="G36" s="223" t="s">
        <v>199</v>
      </c>
      <c r="H36" s="223"/>
      <c r="I36" s="168" t="s">
        <v>194</v>
      </c>
      <c r="J36" s="168"/>
      <c r="K36" s="168" t="s">
        <v>197</v>
      </c>
      <c r="L36" s="168"/>
      <c r="M36" s="223" t="s">
        <v>200</v>
      </c>
      <c r="N36" s="223"/>
      <c r="O36" s="168"/>
      <c r="P36" s="168"/>
    </row>
    <row r="37" spans="2:16" ht="18" customHeight="1">
      <c r="B37" s="183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>
      <c r="B38" s="183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>
      <c r="B39" s="1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>
      <c r="B40" s="183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>
      <c r="B41" s="184"/>
      <c r="C41" s="181"/>
      <c r="D41" s="181"/>
      <c r="E41" s="181"/>
      <c r="F41" s="181"/>
      <c r="G41" s="181"/>
      <c r="H41" s="181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9" t="s">
        <v>70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>
      <c r="B44" s="172" t="s">
        <v>198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>
      <c r="B52" s="198"/>
      <c r="C52" s="199"/>
      <c r="D52" s="176"/>
      <c r="E52" s="176"/>
      <c r="F52" s="176"/>
      <c r="G52" s="199"/>
      <c r="H52" s="199"/>
      <c r="I52" s="199"/>
      <c r="J52" s="199"/>
      <c r="K52" s="199"/>
      <c r="L52" s="199"/>
      <c r="M52" s="199"/>
      <c r="N52" s="199"/>
      <c r="O52" s="199"/>
      <c r="P52" s="200"/>
    </row>
    <row r="53" spans="2:16" ht="14.1" customHeight="1" thickTop="1" thickBot="1">
      <c r="B53" s="201" t="s">
        <v>168</v>
      </c>
      <c r="C53" s="202"/>
      <c r="D53" s="102"/>
      <c r="E53" s="102"/>
      <c r="F53" s="131">
        <v>1.97</v>
      </c>
      <c r="G53" s="205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2:16" ht="14.1" customHeight="1" thickTop="1" thickBot="1">
      <c r="B54" s="203" t="s">
        <v>167</v>
      </c>
      <c r="C54" s="204"/>
      <c r="D54" s="204"/>
      <c r="E54" s="204"/>
      <c r="F54" s="131">
        <v>387</v>
      </c>
      <c r="G54" s="208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13.5" customHeight="1" thickTop="1"/>
    <row r="56" spans="2:16" ht="17.25" customHeight="1">
      <c r="B56" s="185" t="s">
        <v>71</v>
      </c>
      <c r="C56" s="18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>
      <c r="B57" s="186" t="s">
        <v>72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 t="s">
        <v>73</v>
      </c>
      <c r="O57" s="187"/>
      <c r="P57" s="190"/>
    </row>
    <row r="58" spans="2:16" ht="17.100000000000001" customHeight="1">
      <c r="B58" s="191" t="s">
        <v>74</v>
      </c>
      <c r="C58" s="192"/>
      <c r="D58" s="193"/>
      <c r="E58" s="191" t="s">
        <v>75</v>
      </c>
      <c r="F58" s="192"/>
      <c r="G58" s="193"/>
      <c r="H58" s="192" t="s">
        <v>76</v>
      </c>
      <c r="I58" s="192"/>
      <c r="J58" s="192"/>
      <c r="K58" s="194" t="s">
        <v>77</v>
      </c>
      <c r="L58" s="192"/>
      <c r="M58" s="195"/>
      <c r="N58" s="196"/>
      <c r="O58" s="192"/>
      <c r="P58" s="197"/>
    </row>
    <row r="59" spans="2:16" ht="20.100000000000001" customHeight="1">
      <c r="B59" s="211" t="s">
        <v>78</v>
      </c>
      <c r="C59" s="212"/>
      <c r="D59" s="32" t="b">
        <v>1</v>
      </c>
      <c r="E59" s="211" t="s">
        <v>79</v>
      </c>
      <c r="F59" s="212"/>
      <c r="G59" s="32" t="b">
        <v>1</v>
      </c>
      <c r="H59" s="213" t="s">
        <v>80</v>
      </c>
      <c r="I59" s="212"/>
      <c r="J59" s="32" t="b">
        <v>1</v>
      </c>
      <c r="K59" s="213" t="s">
        <v>81</v>
      </c>
      <c r="L59" s="212"/>
      <c r="M59" s="32" t="b">
        <v>1</v>
      </c>
      <c r="N59" s="214" t="s">
        <v>82</v>
      </c>
      <c r="O59" s="212"/>
      <c r="P59" s="32" t="b">
        <v>1</v>
      </c>
    </row>
    <row r="60" spans="2:16" ht="20.100000000000001" customHeight="1">
      <c r="B60" s="211" t="s">
        <v>83</v>
      </c>
      <c r="C60" s="212"/>
      <c r="D60" s="32" t="b">
        <v>1</v>
      </c>
      <c r="E60" s="211" t="s">
        <v>84</v>
      </c>
      <c r="F60" s="212"/>
      <c r="G60" s="32" t="b">
        <v>1</v>
      </c>
      <c r="H60" s="213" t="s">
        <v>85</v>
      </c>
      <c r="I60" s="212"/>
      <c r="J60" s="32" t="b">
        <v>1</v>
      </c>
      <c r="K60" s="213" t="s">
        <v>86</v>
      </c>
      <c r="L60" s="212"/>
      <c r="M60" s="32" t="b">
        <v>1</v>
      </c>
      <c r="N60" s="214" t="s">
        <v>87</v>
      </c>
      <c r="O60" s="212"/>
      <c r="P60" s="32" t="b">
        <v>1</v>
      </c>
    </row>
    <row r="61" spans="2:16" ht="20.100000000000001" customHeight="1">
      <c r="B61" s="211" t="s">
        <v>88</v>
      </c>
      <c r="C61" s="212"/>
      <c r="D61" s="32" t="b">
        <v>1</v>
      </c>
      <c r="E61" s="211" t="s">
        <v>89</v>
      </c>
      <c r="F61" s="212"/>
      <c r="G61" s="32" t="b">
        <v>1</v>
      </c>
      <c r="H61" s="213" t="s">
        <v>90</v>
      </c>
      <c r="I61" s="212"/>
      <c r="J61" s="32" t="b">
        <v>1</v>
      </c>
      <c r="K61" s="213" t="s">
        <v>91</v>
      </c>
      <c r="L61" s="212"/>
      <c r="M61" s="32" t="b">
        <v>1</v>
      </c>
      <c r="N61" s="214" t="s">
        <v>92</v>
      </c>
      <c r="O61" s="212"/>
      <c r="P61" s="32" t="b">
        <v>1</v>
      </c>
    </row>
    <row r="62" spans="2:16" ht="20.100000000000001" customHeight="1">
      <c r="B62" s="213" t="s">
        <v>90</v>
      </c>
      <c r="C62" s="212"/>
      <c r="D62" s="32" t="b">
        <v>1</v>
      </c>
      <c r="E62" s="211" t="s">
        <v>93</v>
      </c>
      <c r="F62" s="212"/>
      <c r="G62" s="32" t="b">
        <v>1</v>
      </c>
      <c r="H62" s="213" t="s">
        <v>94</v>
      </c>
      <c r="I62" s="212"/>
      <c r="J62" s="32" t="b">
        <v>0</v>
      </c>
      <c r="K62" s="213" t="s">
        <v>95</v>
      </c>
      <c r="L62" s="212"/>
      <c r="M62" s="32" t="b">
        <v>1</v>
      </c>
      <c r="N62" s="214" t="s">
        <v>85</v>
      </c>
      <c r="O62" s="212"/>
      <c r="P62" s="32" t="b">
        <v>1</v>
      </c>
    </row>
    <row r="63" spans="2:16" ht="20.100000000000001" customHeight="1">
      <c r="B63" s="213" t="s">
        <v>96</v>
      </c>
      <c r="C63" s="212"/>
      <c r="D63" s="32" t="b">
        <v>1</v>
      </c>
      <c r="E63" s="211" t="s">
        <v>97</v>
      </c>
      <c r="F63" s="212"/>
      <c r="G63" s="32" t="b">
        <v>1</v>
      </c>
      <c r="H63" s="37"/>
      <c r="I63" s="38"/>
      <c r="J63" s="39"/>
      <c r="K63" s="213" t="s">
        <v>98</v>
      </c>
      <c r="L63" s="212"/>
      <c r="M63" s="32" t="b">
        <v>1</v>
      </c>
      <c r="N63" s="214" t="s">
        <v>166</v>
      </c>
      <c r="O63" s="212"/>
      <c r="P63" s="32" t="b">
        <v>1</v>
      </c>
    </row>
    <row r="64" spans="2:16" ht="20.100000000000001" customHeight="1">
      <c r="B64" s="213" t="s">
        <v>99</v>
      </c>
      <c r="C64" s="212"/>
      <c r="D64" s="32" t="b">
        <v>0</v>
      </c>
      <c r="E64" s="211" t="s">
        <v>100</v>
      </c>
      <c r="F64" s="212"/>
      <c r="G64" s="32" t="b">
        <v>1</v>
      </c>
      <c r="H64" s="40"/>
      <c r="I64" s="41"/>
      <c r="J64" s="42"/>
      <c r="K64" s="221" t="s">
        <v>101</v>
      </c>
      <c r="L64" s="222"/>
      <c r="M64" s="32" t="b">
        <v>1</v>
      </c>
      <c r="N64" s="43"/>
      <c r="O64" s="44"/>
      <c r="P64" s="45"/>
    </row>
    <row r="65" spans="2:17" ht="20.100000000000001" customHeight="1">
      <c r="B65" s="44"/>
      <c r="C65" s="44"/>
      <c r="D65" s="46" t="b">
        <v>0</v>
      </c>
      <c r="E65" s="211" t="s">
        <v>164</v>
      </c>
      <c r="F65" s="21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>
      <c r="B69" s="215" t="s">
        <v>107</v>
      </c>
      <c r="C69" s="215"/>
      <c r="D69" s="50"/>
      <c r="E69" s="50"/>
      <c r="F69" s="217" t="s">
        <v>108</v>
      </c>
      <c r="G69" s="219" t="s">
        <v>109</v>
      </c>
      <c r="H69" s="50"/>
      <c r="I69" s="215" t="s">
        <v>110</v>
      </c>
      <c r="J69" s="21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>
      <c r="B70" s="216"/>
      <c r="C70" s="216"/>
      <c r="D70" s="54"/>
      <c r="E70" s="55"/>
      <c r="F70" s="218"/>
      <c r="G70" s="220"/>
      <c r="H70" s="56"/>
      <c r="I70" s="216"/>
      <c r="J70" s="21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6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>
      <c r="B72" s="68" t="s">
        <v>119</v>
      </c>
      <c r="C72" s="98">
        <v>-154.31</v>
      </c>
      <c r="D72" s="136">
        <v>-156.16999999999999</v>
      </c>
      <c r="E72" s="78" t="s">
        <v>120</v>
      </c>
      <c r="F72" s="98">
        <v>17.600000000000001</v>
      </c>
      <c r="G72" s="136">
        <v>15.7</v>
      </c>
      <c r="H72" s="91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>
      <c r="B73" s="68" t="s">
        <v>123</v>
      </c>
      <c r="C73" s="98">
        <v>-138.58000000000001</v>
      </c>
      <c r="D73" s="136">
        <v>-142.12</v>
      </c>
      <c r="E73" s="79" t="s">
        <v>124</v>
      </c>
      <c r="F73" s="99">
        <v>21.3</v>
      </c>
      <c r="G73" s="137">
        <v>22.9</v>
      </c>
      <c r="H73" s="91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>
      <c r="B74" s="68" t="s">
        <v>128</v>
      </c>
      <c r="C74" s="98">
        <v>-210.67</v>
      </c>
      <c r="D74" s="136">
        <v>-212.53</v>
      </c>
      <c r="E74" s="79" t="s">
        <v>129</v>
      </c>
      <c r="F74" s="108">
        <v>10</v>
      </c>
      <c r="G74" s="108">
        <v>10</v>
      </c>
      <c r="H74" s="91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>
      <c r="B75" s="68" t="s">
        <v>133</v>
      </c>
      <c r="C75" s="98">
        <v>-112.68</v>
      </c>
      <c r="D75" s="136">
        <v>-116.65</v>
      </c>
      <c r="E75" s="79" t="s">
        <v>134</v>
      </c>
      <c r="F75" s="108">
        <v>50</v>
      </c>
      <c r="G75" s="108">
        <v>50</v>
      </c>
      <c r="H75" s="92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>
      <c r="B76" s="68" t="s">
        <v>138</v>
      </c>
      <c r="C76" s="98">
        <v>22.8</v>
      </c>
      <c r="D76" s="136">
        <v>20.25</v>
      </c>
      <c r="E76" s="79" t="s">
        <v>139</v>
      </c>
      <c r="F76" s="108">
        <v>40</v>
      </c>
      <c r="G76" s="108">
        <v>40</v>
      </c>
      <c r="H76" s="92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>
      <c r="B77" s="68" t="s">
        <v>143</v>
      </c>
      <c r="C77" s="98">
        <v>27.03</v>
      </c>
      <c r="D77" s="136">
        <v>23.83</v>
      </c>
      <c r="E77" s="79" t="s">
        <v>144</v>
      </c>
      <c r="F77" s="108">
        <v>160</v>
      </c>
      <c r="G77" s="108">
        <v>160</v>
      </c>
      <c r="H77" s="91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>
      <c r="B78" s="68" t="s">
        <v>148</v>
      </c>
      <c r="C78" s="98">
        <v>19.18</v>
      </c>
      <c r="D78" s="136">
        <v>16.84</v>
      </c>
      <c r="E78" s="79" t="s">
        <v>149</v>
      </c>
      <c r="F78" s="100"/>
      <c r="G78" s="138"/>
      <c r="H78" s="91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>
      <c r="B79" s="68" t="s">
        <v>153</v>
      </c>
      <c r="C79" s="98">
        <v>19.989999999999998</v>
      </c>
      <c r="D79" s="136">
        <v>17.64</v>
      </c>
      <c r="E79" s="78" t="s">
        <v>154</v>
      </c>
      <c r="F79" s="98">
        <v>14.9</v>
      </c>
      <c r="G79" s="136">
        <v>3.8</v>
      </c>
      <c r="H79" s="91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>
      <c r="B80" s="70" t="s">
        <v>158</v>
      </c>
      <c r="C80" s="101">
        <v>2.26E-5</v>
      </c>
      <c r="D80" s="139">
        <v>2.2099999999999998E-5</v>
      </c>
      <c r="E80" s="79" t="s">
        <v>159</v>
      </c>
      <c r="F80" s="99">
        <v>23.8</v>
      </c>
      <c r="G80" s="137">
        <v>42</v>
      </c>
      <c r="H80" s="91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>
      <c r="D81" s="94"/>
      <c r="G81" s="93"/>
      <c r="H81" s="77"/>
    </row>
    <row r="82" spans="2:16" ht="20.100000000000001" customHeight="1">
      <c r="G82" s="77"/>
      <c r="H82" s="77"/>
    </row>
    <row r="83" spans="2:16" ht="20.100000000000001" customHeight="1"/>
    <row r="84" spans="2:16" ht="15" customHeight="1">
      <c r="B84" s="161" t="s">
        <v>163</v>
      </c>
      <c r="C84" s="161"/>
    </row>
    <row r="85" spans="2:16" ht="15" customHeight="1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</row>
    <row r="91" spans="2:16" ht="15" customHeight="1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6"/>
    </row>
    <row r="92" spans="2:16" ht="15" customHeight="1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2024-12-23T03:31:31Z</dcterms:modified>
</cp:coreProperties>
</file>