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H19" i="1"/>
  <c r="E18" i="1" l="1"/>
  <c r="F18" i="1" s="1"/>
  <c r="G18" i="1" s="1"/>
  <c r="H18" i="1" s="1"/>
  <c r="I18" i="1" l="1"/>
  <c r="J23" i="1" s="1"/>
  <c r="D18" i="1"/>
  <c r="J25" i="1" l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<sst xmlns="http://schemas.openxmlformats.org/spreadsheetml/2006/main" count="216" uniqueCount="197">
  <si>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</si>
  <si>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</si>
  <si>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</si>
  <si>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</si>
  <si>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</si>
  <si>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</si>
  <si>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</si>
  <si>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</si>
  <si>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</si>
  <si>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</si>
  <si>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</si>
  <si>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</si>
  <si>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</si>
  <si>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</si>
  <si>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</si>
  <si>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</si>
  <si>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</si>
  <si>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</si>
  <si>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</si>
  <si>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</si>
  <si>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</si>
  <si>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</si>
  <si>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</si>
  <si>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</si>
  <si>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</si>
  <si>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</si>
  <si>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</si>
  <si>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</si>
  <si>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</si>
  <si>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</si>
  <si>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</si>
  <si>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</si>
  <si>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</si>
  <si>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</si>
  <si>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</si>
  <si>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</si>
  <si>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</si>
  <si>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</si>
  <si>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</si>
  <si>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</si>
  <si>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</si>
  <si>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</si>
  <si>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</si>
  <si>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</si>
  <si>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</si>
  <si>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</si>
  <si>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</si>
  <si>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</si>
  <si>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</si>
  <si>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</si>
  <si>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</si>
  <si>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</si>
  <si>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</si>
  <si>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</si>
  <si>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</si>
  <si>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</si>
  <si>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</si>
  <si>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</si>
  <si>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</si>
  <si>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</si>
  <si>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</si>
  <si>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</si>
  <si>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</si>
  <si>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</si>
  <si>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</si>
  <si>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</si>
  <si>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</si>
  <si>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</si>
  <si>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</si>
  <si>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</si>
  <si>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</si>
  <si>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</si>
  <si>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</si>
  <si>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</si>
  <si>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</si>
  <si>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</si>
  <si>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</si>
  <si>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</si>
  <si>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</si>
  <si>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</si>
  <si>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</si>
  <si>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</si>
  <si>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</si>
  <si>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</si>
  <si>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</si>
  <si>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</si>
  <si>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</si>
  <si>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</si>
  <si>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</si>
  <si>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</si>
  <si>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</si>
  <si>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</si>
  <si>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</si>
  <si>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</si>
  <si>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</si>
  <si>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</si>
  <si>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</si>
  <si>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</si>
  <si>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</si>
  <si>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</si>
  <si>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</si>
  <si>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</si>
  <si>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</si>
  <si>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</si>
  <si>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</si>
  <si>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</si>
  <si>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</si>
  <si>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</si>
  <si>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</si>
  <si>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</si>
  <si>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</si>
  <si>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</si>
  <si>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</si>
  <si>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</si>
  <si>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</si>
  <si>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</si>
  <si>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</si>
  <si>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</si>
  <si>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</si>
  <si>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</si>
  <si>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</si>
  <si>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</si>
  <si>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</si>
  <si>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</si>
  <si>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</si>
  <si>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</si>
  <si>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</si>
  <si>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</si>
  <si>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</si>
  <si>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</si>
  <si>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</si>
  <si>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</si>
  <si>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</si>
  <si>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</si>
  <si>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</si>
  <si>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</si>
  <si>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</si>
  <si>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</si>
  <si>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</si>
  <si>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</si>
  <si>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</si>
  <si>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</si>
  <si>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</si>
  <si>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</si>
  <si>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</si>
  <si>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</si>
  <si>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</si>
  <si>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</si>
  <si>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</si>
  <si>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</si>
  <si>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</si>
  <si>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</si>
  <si>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</si>
  <si>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</si>
  <si>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</si>
  <si>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</si>
  <si>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</si>
  <si>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</si>
  <si>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</si>
  <si>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</si>
  <si>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</si>
  <si>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</si>
  <si>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</si>
  <si>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</si>
  <si>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</si>
  <si>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</si>
  <si>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</si>
  <si>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</si>
  <si>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</si>
  <si>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</si>
  <si>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</si>
  <si>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</si>
  <si>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</si>
  <si>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</si>
  <si>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</si>
  <si>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</si>
  <si>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</si>
  <si>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</si>
  <si>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</si>
  <si>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</si>
  <si>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김부진</t>
    <phoneticPr fontId="3" type="noConversion"/>
  </si>
  <si>
    <t>/  /  /  /</t>
  </si>
  <si>
    <t>BLG</t>
    <phoneticPr fontId="3" type="noConversion"/>
  </si>
  <si>
    <t>1) 방풍막분리</t>
    <phoneticPr fontId="3" type="noConversion"/>
  </si>
  <si>
    <t>TMT</t>
    <phoneticPr fontId="3" type="noConversion"/>
  </si>
  <si>
    <t>SE</t>
    <phoneticPr fontId="3" type="noConversion"/>
  </si>
  <si>
    <t>KAMP</t>
    <phoneticPr fontId="3" type="noConversion"/>
  </si>
  <si>
    <t>KSP</t>
    <phoneticPr fontId="3" type="noConversion"/>
  </si>
  <si>
    <t xml:space="preserve">2) 관측전, Focuser Control, Home 해줌 </t>
    <phoneticPr fontId="3" type="noConversion"/>
  </si>
  <si>
    <t>M_033839-033840:K</t>
    <phoneticPr fontId="3" type="noConversion"/>
  </si>
  <si>
    <t>SE</t>
    <phoneticPr fontId="3" type="noConversion"/>
  </si>
  <si>
    <t>M_033977-033978:K</t>
    <phoneticPr fontId="3" type="noConversion"/>
  </si>
  <si>
    <t>M_033980-033981:T</t>
    <phoneticPr fontId="3" type="noConversion"/>
  </si>
  <si>
    <t>W</t>
    <phoneticPr fontId="3" type="noConversion"/>
  </si>
  <si>
    <t>M_034027-034028:K</t>
    <phoneticPr fontId="3" type="noConversion"/>
  </si>
  <si>
    <t>60s/15k 60s/24k 43s/27k 32s/28k 20s/24k</t>
    <phoneticPr fontId="3" type="noConversion"/>
  </si>
  <si>
    <t>60s/39k 30s/34k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</si>
</sst>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8" borderId="18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21" sqref="H21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3" t="s">
        <v>0</v>
      </c>
      <c r="C2" s="15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4">
        <v>45505</v>
      </c>
      <c r="D3" s="155"/>
      <c r="E3" s="1"/>
      <c r="F3" s="1"/>
      <c r="G3" s="1"/>
      <c r="H3" s="1"/>
      <c r="I3" s="1"/>
      <c r="J3" s="1"/>
      <c r="K3" s="35" t="s">
        <v>2</v>
      </c>
      <c r="L3" s="156">
        <f>(P31-(P32+P33))/P31*100</f>
        <v>100</v>
      </c>
      <c r="M3" s="156"/>
      <c r="N3" s="35" t="s">
        <v>3</v>
      </c>
      <c r="O3" s="156">
        <f>(P31-P33)/P31*100</f>
        <v>100</v>
      </c>
      <c r="P3" s="156"/>
    </row>
    <row r="4" spans="2:16" ht="14.25" customHeight="1" x14ac:dyDescent="0.25">
      <c r="B4" s="2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3" t="s">
        <v>6</v>
      </c>
      <c r="C7" s="15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7">
        <v>0.70833333333333337</v>
      </c>
      <c r="D9" s="128">
        <v>1.86</v>
      </c>
      <c r="E9" s="128">
        <v>9</v>
      </c>
      <c r="F9" s="128">
        <v>17</v>
      </c>
      <c r="G9" s="95" t="s">
        <v>185</v>
      </c>
      <c r="H9" s="103">
        <v>3.4</v>
      </c>
      <c r="I9" s="119">
        <v>10.9</v>
      </c>
      <c r="J9" s="10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0" customFormat="1" ht="14.25" customHeight="1" x14ac:dyDescent="0.25">
      <c r="B10" s="81" t="s">
        <v>22</v>
      </c>
      <c r="C10" s="137">
        <v>0.91666666666666663</v>
      </c>
      <c r="D10" s="103">
        <v>1.54</v>
      </c>
      <c r="E10" s="103">
        <v>7.2</v>
      </c>
      <c r="F10" s="103">
        <v>27</v>
      </c>
      <c r="G10" s="140" t="s">
        <v>190</v>
      </c>
      <c r="H10" s="103">
        <v>3.4</v>
      </c>
      <c r="I10" s="138"/>
      <c r="J10" s="10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133">
        <v>0.16666666666666666</v>
      </c>
      <c r="D11" s="134">
        <v>1.54</v>
      </c>
      <c r="E11" s="134">
        <v>6</v>
      </c>
      <c r="F11" s="134">
        <v>57</v>
      </c>
      <c r="G11" s="140" t="s">
        <v>193</v>
      </c>
      <c r="H11" s="134">
        <v>0.9</v>
      </c>
      <c r="I11" s="135"/>
      <c r="J11" s="104">
        <f>IF(L11, 1, 0) + IF(M11, 2, 0) + IF(N11, 4, 0) + IF(O11, 8, 0) + IF(P11, 16, 0)</f>
        <v>1</v>
      </c>
      <c r="K11" s="83" t="b">
        <v>0</v>
      </c>
      <c r="L11" s="83" t="b">
        <v>1</v>
      </c>
      <c r="M11" s="83" t="b">
        <v>0</v>
      </c>
      <c r="N11" s="83" t="b">
        <v>0</v>
      </c>
      <c r="O11" s="83" t="b">
        <v>0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23.458333333333336</v>
      </c>
      <c r="D12" s="12">
        <f>AVERAGE(D9:D11)</f>
        <v>1.6466666666666667</v>
      </c>
      <c r="E12" s="12">
        <f>AVERAGE(E9:E11)</f>
        <v>7.3999999999999995</v>
      </c>
      <c r="F12" s="13">
        <f>AVERAGE(F9:F11)</f>
        <v>33.666666666666664</v>
      </c>
      <c r="G12" s="14"/>
      <c r="H12" s="15">
        <f>AVERAGE(H9:H11)</f>
        <v>2.5666666666666669</v>
      </c>
      <c r="I12" s="16"/>
      <c r="J12" s="17">
        <f>AVERAGE(J9:J11)</f>
        <v>0.66666666666666663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3" t="s">
        <v>25</v>
      </c>
      <c r="C14" s="15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6" t="s">
        <v>177</v>
      </c>
      <c r="D16" s="118" t="s">
        <v>179</v>
      </c>
      <c r="E16" s="118" t="s">
        <v>182</v>
      </c>
      <c r="F16" s="118" t="s">
        <v>186</v>
      </c>
      <c r="G16" s="118" t="s">
        <v>187</v>
      </c>
      <c r="H16" s="118" t="s">
        <v>184</v>
      </c>
      <c r="I16" s="118" t="s">
        <v>179</v>
      </c>
      <c r="J16" s="114"/>
      <c r="K16" s="86"/>
      <c r="L16" s="85"/>
      <c r="M16" s="85"/>
      <c r="N16" s="85"/>
      <c r="O16" s="85"/>
      <c r="P16" s="118" t="s">
        <v>41</v>
      </c>
    </row>
    <row r="17" spans="2:16" ht="14.1" customHeight="1" x14ac:dyDescent="0.25">
      <c r="B17" s="24" t="s">
        <v>42</v>
      </c>
      <c r="C17" s="117">
        <v>0.64374999999999993</v>
      </c>
      <c r="D17" s="117">
        <v>0.64583333333333337</v>
      </c>
      <c r="E17" s="117">
        <v>0.6958333333333333</v>
      </c>
      <c r="F17" s="117">
        <v>1.2499999999999999E-2</v>
      </c>
      <c r="G17" s="117">
        <v>8.3333333333333329E-2</v>
      </c>
      <c r="H17" s="117">
        <v>0.17222222222222225</v>
      </c>
      <c r="I17" s="117">
        <v>0.19305555555555554</v>
      </c>
      <c r="J17" s="86"/>
      <c r="K17" s="86"/>
      <c r="L17" s="86"/>
      <c r="M17" s="86"/>
      <c r="N17" s="86"/>
      <c r="O17" s="86"/>
      <c r="P17" s="117">
        <v>0.20694444444444446</v>
      </c>
    </row>
    <row r="18" spans="2:16" ht="14.1" customHeight="1" x14ac:dyDescent="0.25">
      <c r="B18" s="24" t="s">
        <v>43</v>
      </c>
      <c r="C18" s="118">
        <v>33712</v>
      </c>
      <c r="D18" s="118">
        <f>C18+1</f>
        <v>33713</v>
      </c>
      <c r="E18" s="118">
        <f>D19+1</f>
        <v>33718</v>
      </c>
      <c r="F18" s="118">
        <f t="shared" ref="F18:G18" si="0">E19+1</f>
        <v>33921</v>
      </c>
      <c r="G18" s="118">
        <f t="shared" si="0"/>
        <v>33967</v>
      </c>
      <c r="H18" s="118">
        <f t="shared" ref="H18" si="1">G19+1</f>
        <v>34023</v>
      </c>
      <c r="I18" s="118">
        <f t="shared" ref="I18" si="2">H19+1</f>
        <v>34036</v>
      </c>
      <c r="J18" s="85"/>
      <c r="K18" s="85"/>
      <c r="L18" s="85"/>
      <c r="M18" s="85"/>
      <c r="N18" s="85"/>
      <c r="O18" s="85"/>
      <c r="P18" s="118">
        <f>MAX(C18:O19)+1</f>
        <v>34048</v>
      </c>
    </row>
    <row r="19" spans="2:16" ht="14.1" customHeight="1" thickBot="1" x14ac:dyDescent="0.3">
      <c r="B19" s="9" t="s">
        <v>44</v>
      </c>
      <c r="C19" s="87"/>
      <c r="D19" s="118">
        <v>33717</v>
      </c>
      <c r="E19" s="118">
        <v>33920</v>
      </c>
      <c r="F19" s="118">
        <v>33966</v>
      </c>
      <c r="G19" s="118">
        <v>34022</v>
      </c>
      <c r="H19" s="118">
        <f>H18+12</f>
        <v>34035</v>
      </c>
      <c r="I19" s="118">
        <v>34047</v>
      </c>
      <c r="J19" s="85"/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10"/>
      <c r="D20" s="111">
        <f>IF(ISNUMBER(D18),D19-D18+1,"")</f>
        <v>5</v>
      </c>
      <c r="E20" s="22">
        <f t="shared" ref="E20:O20" si="3">IF(ISNUMBER(E18),E19-E18+1,"")</f>
        <v>203</v>
      </c>
      <c r="F20" s="115">
        <f t="shared" si="3"/>
        <v>46</v>
      </c>
      <c r="G20" s="97">
        <f t="shared" si="3"/>
        <v>56</v>
      </c>
      <c r="H20" s="22">
        <f t="shared" si="3"/>
        <v>13</v>
      </c>
      <c r="I20" s="97">
        <f t="shared" si="3"/>
        <v>12</v>
      </c>
      <c r="J20" s="97" t="str">
        <f t="shared" si="3"/>
        <v/>
      </c>
      <c r="K20" s="22" t="str">
        <f t="shared" si="3"/>
        <v/>
      </c>
      <c r="L20" s="22" t="str">
        <f t="shared" si="3"/>
        <v/>
      </c>
      <c r="M20" s="22" t="str">
        <f t="shared" si="3"/>
        <v/>
      </c>
      <c r="N20" s="22" t="str">
        <f t="shared" si="3"/>
        <v/>
      </c>
      <c r="O20" s="22" t="str">
        <f t="shared" si="3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2" t="s">
        <v>46</v>
      </c>
      <c r="C22" s="24" t="s">
        <v>21</v>
      </c>
      <c r="D22" s="24" t="s">
        <v>23</v>
      </c>
      <c r="E22" s="24" t="s">
        <v>47</v>
      </c>
      <c r="F22" s="163" t="s">
        <v>48</v>
      </c>
      <c r="G22" s="163"/>
      <c r="H22" s="163"/>
      <c r="I22" s="163"/>
      <c r="J22" s="24" t="s">
        <v>21</v>
      </c>
      <c r="K22" s="24" t="s">
        <v>23</v>
      </c>
      <c r="L22" s="24" t="s">
        <v>47</v>
      </c>
      <c r="M22" s="163" t="s">
        <v>48</v>
      </c>
      <c r="N22" s="163"/>
      <c r="O22" s="163"/>
      <c r="P22" s="163"/>
    </row>
    <row r="23" spans="2:16" ht="13.5" customHeight="1" x14ac:dyDescent="0.25">
      <c r="B23" s="162"/>
      <c r="C23" s="106"/>
      <c r="D23" s="106"/>
      <c r="E23" s="124" t="s">
        <v>49</v>
      </c>
      <c r="F23" s="164" t="s">
        <v>181</v>
      </c>
      <c r="G23" s="164"/>
      <c r="H23" s="164"/>
      <c r="I23" s="164"/>
      <c r="J23" s="96">
        <f>I18+5</f>
        <v>34041</v>
      </c>
      <c r="K23" s="96">
        <f>J23+4</f>
        <v>34045</v>
      </c>
      <c r="L23" s="95" t="s">
        <v>50</v>
      </c>
      <c r="M23" s="161" t="s">
        <v>195</v>
      </c>
      <c r="N23" s="161"/>
      <c r="O23" s="161"/>
      <c r="P23" s="161"/>
    </row>
    <row r="24" spans="2:16" ht="13.5" customHeight="1" x14ac:dyDescent="0.25">
      <c r="B24" s="162"/>
      <c r="C24" s="107"/>
      <c r="D24" s="107"/>
      <c r="E24" s="125" t="s">
        <v>178</v>
      </c>
      <c r="F24" s="164" t="s">
        <v>181</v>
      </c>
      <c r="G24" s="164"/>
      <c r="H24" s="164"/>
      <c r="I24" s="164"/>
      <c r="J24" s="96"/>
      <c r="K24" s="96"/>
      <c r="L24" s="95" t="s">
        <v>52</v>
      </c>
      <c r="M24" s="161" t="s">
        <v>181</v>
      </c>
      <c r="N24" s="161"/>
      <c r="O24" s="161"/>
      <c r="P24" s="161"/>
    </row>
    <row r="25" spans="2:16" ht="13.5" customHeight="1" x14ac:dyDescent="0.25">
      <c r="B25" s="162"/>
      <c r="C25" s="107"/>
      <c r="D25" s="107"/>
      <c r="E25" s="125" t="s">
        <v>52</v>
      </c>
      <c r="F25" s="164" t="s">
        <v>181</v>
      </c>
      <c r="G25" s="164"/>
      <c r="H25" s="164"/>
      <c r="I25" s="164"/>
      <c r="J25" s="96">
        <f>K23+1</f>
        <v>34046</v>
      </c>
      <c r="K25" s="96">
        <f>J25+1</f>
        <v>34047</v>
      </c>
      <c r="L25" s="95" t="s">
        <v>51</v>
      </c>
      <c r="M25" s="161" t="s">
        <v>196</v>
      </c>
      <c r="N25" s="161"/>
      <c r="O25" s="161"/>
      <c r="P25" s="161"/>
    </row>
    <row r="26" spans="2:16" ht="13.5" customHeight="1" x14ac:dyDescent="0.25">
      <c r="B26" s="162"/>
      <c r="C26" s="107"/>
      <c r="D26" s="107"/>
      <c r="E26" s="125" t="s">
        <v>50</v>
      </c>
      <c r="F26" s="164" t="s">
        <v>181</v>
      </c>
      <c r="G26" s="164"/>
      <c r="H26" s="164"/>
      <c r="I26" s="164"/>
      <c r="J26" s="96"/>
      <c r="K26" s="96"/>
      <c r="L26" s="95" t="s">
        <v>49</v>
      </c>
      <c r="M26" s="161" t="s">
        <v>181</v>
      </c>
      <c r="N26" s="161"/>
      <c r="O26" s="161"/>
      <c r="P26" s="16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3" t="s">
        <v>53</v>
      </c>
      <c r="C28" s="153"/>
      <c r="D28" s="15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09">
        <v>0.30069444444444443</v>
      </c>
      <c r="D30" s="112">
        <v>8.0555555555555561E-2</v>
      </c>
      <c r="E30" s="112">
        <v>6.25E-2</v>
      </c>
      <c r="F30" s="112"/>
      <c r="G30" s="112"/>
      <c r="H30" s="112"/>
      <c r="I30" s="112"/>
      <c r="J30" s="112"/>
      <c r="K30" s="113"/>
      <c r="L30" s="112"/>
      <c r="M30" s="112"/>
      <c r="N30" s="112"/>
      <c r="O30" s="112"/>
      <c r="P30" s="105">
        <f>SUM(C30:J30,L30:N30)</f>
        <v>0.44374999999999998</v>
      </c>
    </row>
    <row r="31" spans="2:16" ht="14.1" customHeight="1" x14ac:dyDescent="0.25">
      <c r="B31" s="25" t="s">
        <v>172</v>
      </c>
      <c r="C31" s="220">
        <v>0.31666666666666665</v>
      </c>
      <c r="D31" s="129">
        <v>8.8888888888888892E-2</v>
      </c>
      <c r="E31" s="129">
        <v>7.0833333333333331E-2</v>
      </c>
      <c r="F31" s="136"/>
      <c r="G31" s="136"/>
      <c r="H31" s="136"/>
      <c r="I31" s="136"/>
      <c r="J31" s="136"/>
      <c r="K31" s="129">
        <v>2.0833333333333332E-2</v>
      </c>
      <c r="L31" s="129"/>
      <c r="M31" s="129"/>
      <c r="N31" s="129"/>
      <c r="O31" s="120"/>
      <c r="P31" s="105">
        <f>SUM(C31:N31)</f>
        <v>0.49722222222222218</v>
      </c>
    </row>
    <row r="32" spans="2:16" ht="14.1" customHeight="1" x14ac:dyDescent="0.25">
      <c r="B32" s="25" t="s">
        <v>68</v>
      </c>
      <c r="C32" s="130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21"/>
      <c r="P32" s="105">
        <f>SUM(C32:N32)</f>
        <v>0</v>
      </c>
    </row>
    <row r="33" spans="2:16" ht="14.1" customHeight="1" thickBot="1" x14ac:dyDescent="0.3">
      <c r="B33" s="25" t="s">
        <v>69</v>
      </c>
      <c r="C33" s="13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  <c r="P33" s="126">
        <f>SUM(C33:N33)</f>
        <v>0</v>
      </c>
    </row>
    <row r="34" spans="2:16" ht="14.1" customHeight="1" x14ac:dyDescent="0.25">
      <c r="B34" s="72" t="s">
        <v>170</v>
      </c>
      <c r="C34" s="90">
        <f>C31-C32-C33</f>
        <v>0.31666666666666665</v>
      </c>
      <c r="D34" s="90">
        <f t="shared" ref="D34:P34" si="4">D31-D32-D33</f>
        <v>8.8888888888888892E-2</v>
      </c>
      <c r="E34" s="90">
        <f t="shared" si="4"/>
        <v>7.0833333333333331E-2</v>
      </c>
      <c r="F34" s="90">
        <f t="shared" si="4"/>
        <v>0</v>
      </c>
      <c r="G34" s="90">
        <f t="shared" si="4"/>
        <v>0</v>
      </c>
      <c r="H34" s="90">
        <f t="shared" si="4"/>
        <v>0</v>
      </c>
      <c r="I34" s="90">
        <f t="shared" si="4"/>
        <v>0</v>
      </c>
      <c r="J34" s="90">
        <f t="shared" si="4"/>
        <v>0</v>
      </c>
      <c r="K34" s="90">
        <f t="shared" si="4"/>
        <v>2.0833333333333332E-2</v>
      </c>
      <c r="L34" s="90">
        <f t="shared" si="4"/>
        <v>0</v>
      </c>
      <c r="M34" s="90">
        <f t="shared" si="4"/>
        <v>0</v>
      </c>
      <c r="N34" s="90">
        <f t="shared" si="4"/>
        <v>0</v>
      </c>
      <c r="O34" s="89"/>
      <c r="P34" s="73">
        <f t="shared" si="4"/>
        <v>0.49722222222222218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79" t="s">
        <v>70</v>
      </c>
      <c r="C36" s="165" t="s">
        <v>189</v>
      </c>
      <c r="D36" s="165"/>
      <c r="E36" s="165" t="s">
        <v>191</v>
      </c>
      <c r="F36" s="165"/>
      <c r="G36" s="165" t="s">
        <v>192</v>
      </c>
      <c r="H36" s="165"/>
      <c r="I36" s="165" t="s">
        <v>194</v>
      </c>
      <c r="J36" s="165"/>
      <c r="K36" s="165"/>
      <c r="L36" s="165"/>
      <c r="M36" s="165"/>
      <c r="N36" s="165"/>
      <c r="O36" s="165"/>
      <c r="P36" s="165"/>
    </row>
    <row r="37" spans="2:16" ht="18" customHeight="1" x14ac:dyDescent="0.25">
      <c r="B37" s="180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  <row r="38" spans="2:16" ht="18" customHeight="1" x14ac:dyDescent="0.25">
      <c r="B38" s="180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</row>
    <row r="39" spans="2:16" ht="18" customHeight="1" x14ac:dyDescent="0.25">
      <c r="B39" s="180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</row>
    <row r="40" spans="2:16" ht="18" customHeight="1" x14ac:dyDescent="0.25">
      <c r="B40" s="180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</row>
    <row r="41" spans="2:16" ht="18" customHeight="1" x14ac:dyDescent="0.25">
      <c r="B41" s="181"/>
      <c r="C41" s="178"/>
      <c r="D41" s="178"/>
      <c r="E41" s="178"/>
      <c r="F41" s="178"/>
      <c r="G41" s="178"/>
      <c r="H41" s="178"/>
      <c r="I41" s="165"/>
      <c r="J41" s="165"/>
      <c r="K41" s="165"/>
      <c r="L41" s="165"/>
      <c r="M41" s="165"/>
      <c r="N41" s="165"/>
      <c r="O41" s="165"/>
      <c r="P41" s="16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71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2:16" ht="14.1" customHeight="1" x14ac:dyDescent="0.2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</row>
    <row r="47" spans="2:16" ht="14.1" customHeight="1" x14ac:dyDescent="0.25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 x14ac:dyDescent="0.2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 x14ac:dyDescent="0.3">
      <c r="B52" s="195"/>
      <c r="C52" s="196"/>
      <c r="D52" s="173"/>
      <c r="E52" s="173"/>
      <c r="F52" s="173"/>
      <c r="G52" s="196"/>
      <c r="H52" s="196"/>
      <c r="I52" s="196"/>
      <c r="J52" s="196"/>
      <c r="K52" s="196"/>
      <c r="L52" s="196"/>
      <c r="M52" s="196"/>
      <c r="N52" s="196"/>
      <c r="O52" s="196"/>
      <c r="P52" s="197"/>
    </row>
    <row r="53" spans="2:16" ht="14.1" customHeight="1" thickTop="1" thickBot="1" x14ac:dyDescent="0.3">
      <c r="B53" s="198" t="s">
        <v>169</v>
      </c>
      <c r="C53" s="199"/>
      <c r="D53" s="102"/>
      <c r="E53" s="102"/>
      <c r="F53" s="102"/>
      <c r="G53" s="202"/>
      <c r="H53" s="203"/>
      <c r="I53" s="203"/>
      <c r="J53" s="203"/>
      <c r="K53" s="203"/>
      <c r="L53" s="203"/>
      <c r="M53" s="203"/>
      <c r="N53" s="203"/>
      <c r="O53" s="203"/>
      <c r="P53" s="204"/>
    </row>
    <row r="54" spans="2:16" ht="14.1" customHeight="1" thickTop="1" thickBot="1" x14ac:dyDescent="0.3">
      <c r="B54" s="200" t="s">
        <v>168</v>
      </c>
      <c r="C54" s="201"/>
      <c r="D54" s="201"/>
      <c r="E54" s="201"/>
      <c r="F54" s="139">
        <v>1317</v>
      </c>
      <c r="G54" s="205"/>
      <c r="H54" s="206"/>
      <c r="I54" s="206"/>
      <c r="J54" s="206"/>
      <c r="K54" s="206"/>
      <c r="L54" s="206"/>
      <c r="M54" s="206"/>
      <c r="N54" s="206"/>
      <c r="O54" s="206"/>
      <c r="P54" s="207"/>
    </row>
    <row r="55" spans="2:16" ht="13.5" customHeight="1" thickTop="1" x14ac:dyDescent="0.25"/>
    <row r="56" spans="2:16" ht="17.25" customHeight="1" x14ac:dyDescent="0.25">
      <c r="B56" s="182" t="s">
        <v>72</v>
      </c>
      <c r="C56" s="182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3" t="s">
        <v>73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6" t="s">
        <v>74</v>
      </c>
      <c r="O57" s="184"/>
      <c r="P57" s="187"/>
    </row>
    <row r="58" spans="2:16" ht="17.100000000000001" customHeight="1" x14ac:dyDescent="0.25">
      <c r="B58" s="188" t="s">
        <v>75</v>
      </c>
      <c r="C58" s="189"/>
      <c r="D58" s="190"/>
      <c r="E58" s="188" t="s">
        <v>76</v>
      </c>
      <c r="F58" s="189"/>
      <c r="G58" s="190"/>
      <c r="H58" s="189" t="s">
        <v>77</v>
      </c>
      <c r="I58" s="189"/>
      <c r="J58" s="189"/>
      <c r="K58" s="191" t="s">
        <v>78</v>
      </c>
      <c r="L58" s="189"/>
      <c r="M58" s="192"/>
      <c r="N58" s="193"/>
      <c r="O58" s="189"/>
      <c r="P58" s="194"/>
    </row>
    <row r="59" spans="2:16" ht="20.100000000000001" customHeight="1" x14ac:dyDescent="0.25">
      <c r="B59" s="208" t="s">
        <v>79</v>
      </c>
      <c r="C59" s="209"/>
      <c r="D59" s="32" t="b">
        <v>1</v>
      </c>
      <c r="E59" s="208" t="s">
        <v>80</v>
      </c>
      <c r="F59" s="209"/>
      <c r="G59" s="32" t="b">
        <v>1</v>
      </c>
      <c r="H59" s="210" t="s">
        <v>81</v>
      </c>
      <c r="I59" s="209"/>
      <c r="J59" s="32" t="b">
        <v>1</v>
      </c>
      <c r="K59" s="210" t="s">
        <v>82</v>
      </c>
      <c r="L59" s="209"/>
      <c r="M59" s="32" t="b">
        <v>1</v>
      </c>
      <c r="N59" s="211" t="s">
        <v>83</v>
      </c>
      <c r="O59" s="209"/>
      <c r="P59" s="32" t="b">
        <v>1</v>
      </c>
    </row>
    <row r="60" spans="2:16" ht="20.100000000000001" customHeight="1" x14ac:dyDescent="0.25">
      <c r="B60" s="208" t="s">
        <v>84</v>
      </c>
      <c r="C60" s="209"/>
      <c r="D60" s="32" t="b">
        <v>1</v>
      </c>
      <c r="E60" s="208" t="s">
        <v>85</v>
      </c>
      <c r="F60" s="209"/>
      <c r="G60" s="32" t="b">
        <v>1</v>
      </c>
      <c r="H60" s="210" t="s">
        <v>86</v>
      </c>
      <c r="I60" s="209"/>
      <c r="J60" s="32" t="b">
        <v>1</v>
      </c>
      <c r="K60" s="210" t="s">
        <v>87</v>
      </c>
      <c r="L60" s="209"/>
      <c r="M60" s="32" t="b">
        <v>1</v>
      </c>
      <c r="N60" s="211" t="s">
        <v>88</v>
      </c>
      <c r="O60" s="209"/>
      <c r="P60" s="32" t="b">
        <v>1</v>
      </c>
    </row>
    <row r="61" spans="2:16" ht="20.100000000000001" customHeight="1" x14ac:dyDescent="0.25">
      <c r="B61" s="208" t="s">
        <v>89</v>
      </c>
      <c r="C61" s="209"/>
      <c r="D61" s="32" t="b">
        <v>1</v>
      </c>
      <c r="E61" s="208" t="s">
        <v>90</v>
      </c>
      <c r="F61" s="209"/>
      <c r="G61" s="32" t="b">
        <v>1</v>
      </c>
      <c r="H61" s="210" t="s">
        <v>91</v>
      </c>
      <c r="I61" s="209"/>
      <c r="J61" s="32" t="b">
        <v>1</v>
      </c>
      <c r="K61" s="210" t="s">
        <v>92</v>
      </c>
      <c r="L61" s="209"/>
      <c r="M61" s="32" t="b">
        <v>1</v>
      </c>
      <c r="N61" s="211" t="s">
        <v>93</v>
      </c>
      <c r="O61" s="209"/>
      <c r="P61" s="32" t="b">
        <v>1</v>
      </c>
    </row>
    <row r="62" spans="2:16" ht="20.100000000000001" customHeight="1" x14ac:dyDescent="0.25">
      <c r="B62" s="210" t="s">
        <v>91</v>
      </c>
      <c r="C62" s="209"/>
      <c r="D62" s="32" t="b">
        <v>1</v>
      </c>
      <c r="E62" s="208" t="s">
        <v>94</v>
      </c>
      <c r="F62" s="209"/>
      <c r="G62" s="32" t="b">
        <v>1</v>
      </c>
      <c r="H62" s="210" t="s">
        <v>95</v>
      </c>
      <c r="I62" s="209"/>
      <c r="J62" s="32" t="b">
        <v>0</v>
      </c>
      <c r="K62" s="210" t="s">
        <v>96</v>
      </c>
      <c r="L62" s="209"/>
      <c r="M62" s="32" t="b">
        <v>1</v>
      </c>
      <c r="N62" s="211" t="s">
        <v>86</v>
      </c>
      <c r="O62" s="209"/>
      <c r="P62" s="32" t="b">
        <v>1</v>
      </c>
    </row>
    <row r="63" spans="2:16" ht="20.100000000000001" customHeight="1" x14ac:dyDescent="0.25">
      <c r="B63" s="210" t="s">
        <v>97</v>
      </c>
      <c r="C63" s="209"/>
      <c r="D63" s="32" t="b">
        <v>1</v>
      </c>
      <c r="E63" s="208" t="s">
        <v>98</v>
      </c>
      <c r="F63" s="209"/>
      <c r="G63" s="32" t="b">
        <v>1</v>
      </c>
      <c r="H63" s="37"/>
      <c r="I63" s="38"/>
      <c r="J63" s="39"/>
      <c r="K63" s="210" t="s">
        <v>99</v>
      </c>
      <c r="L63" s="209"/>
      <c r="M63" s="32" t="b">
        <v>1</v>
      </c>
      <c r="N63" s="211" t="s">
        <v>167</v>
      </c>
      <c r="O63" s="209"/>
      <c r="P63" s="32" t="b">
        <v>1</v>
      </c>
    </row>
    <row r="64" spans="2:16" ht="20.100000000000001" customHeight="1" x14ac:dyDescent="0.25">
      <c r="B64" s="210" t="s">
        <v>100</v>
      </c>
      <c r="C64" s="209"/>
      <c r="D64" s="32" t="b">
        <v>0</v>
      </c>
      <c r="E64" s="208" t="s">
        <v>101</v>
      </c>
      <c r="F64" s="209"/>
      <c r="G64" s="32" t="b">
        <v>1</v>
      </c>
      <c r="H64" s="40"/>
      <c r="I64" s="41"/>
      <c r="J64" s="42"/>
      <c r="K64" s="218" t="s">
        <v>102</v>
      </c>
      <c r="L64" s="219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8" t="s">
        <v>165</v>
      </c>
      <c r="F65" s="209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2" t="s">
        <v>108</v>
      </c>
      <c r="C69" s="212"/>
      <c r="D69" s="50"/>
      <c r="E69" s="50"/>
      <c r="F69" s="214" t="s">
        <v>109</v>
      </c>
      <c r="G69" s="216" t="s">
        <v>110</v>
      </c>
      <c r="H69" s="50"/>
      <c r="I69" s="212" t="s">
        <v>111</v>
      </c>
      <c r="J69" s="212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213"/>
      <c r="C70" s="213"/>
      <c r="D70" s="54"/>
      <c r="E70" s="55"/>
      <c r="F70" s="215"/>
      <c r="G70" s="217"/>
      <c r="H70" s="56"/>
      <c r="I70" s="213"/>
      <c r="J70" s="213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0</v>
      </c>
      <c r="Q71" s="71"/>
    </row>
    <row r="72" spans="2:17" ht="20.100000000000001" customHeight="1" x14ac:dyDescent="0.25">
      <c r="B72" s="68" t="s">
        <v>120</v>
      </c>
      <c r="C72" s="98">
        <v>-153.84700000000001</v>
      </c>
      <c r="D72" s="221">
        <v>-156.26</v>
      </c>
      <c r="E72" s="78" t="s">
        <v>121</v>
      </c>
      <c r="F72" s="98">
        <v>16.8</v>
      </c>
      <c r="G72" s="221">
        <v>15.3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-137.41399999999999</v>
      </c>
      <c r="D73" s="221">
        <v>-142.13399999999999</v>
      </c>
      <c r="E73" s="79" t="s">
        <v>125</v>
      </c>
      <c r="F73" s="99">
        <v>10</v>
      </c>
      <c r="G73" s="222">
        <v>23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-210.34700000000001</v>
      </c>
      <c r="D74" s="221">
        <v>-212.20099999999999</v>
      </c>
      <c r="E74" s="79" t="s">
        <v>130</v>
      </c>
      <c r="F74" s="108">
        <v>10</v>
      </c>
      <c r="G74" s="108">
        <v>10</v>
      </c>
      <c r="H74" s="91"/>
      <c r="I74" s="65" t="s">
        <v>131</v>
      </c>
      <c r="J74" s="33">
        <v>0</v>
      </c>
      <c r="K74" s="66" t="s">
        <v>132</v>
      </c>
      <c r="L74" s="33">
        <v>0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-112.685</v>
      </c>
      <c r="D75" s="221">
        <v>-116.834</v>
      </c>
      <c r="E75" s="79" t="s">
        <v>135</v>
      </c>
      <c r="F75" s="108">
        <v>40</v>
      </c>
      <c r="G75" s="108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23.503</v>
      </c>
      <c r="D76" s="221">
        <v>20.367000000000001</v>
      </c>
      <c r="E76" s="79" t="s">
        <v>140</v>
      </c>
      <c r="F76" s="108">
        <v>35</v>
      </c>
      <c r="G76" s="108">
        <v>35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27.991</v>
      </c>
      <c r="D77" s="221">
        <v>24.085999999999999</v>
      </c>
      <c r="E77" s="79" t="s">
        <v>145</v>
      </c>
      <c r="F77" s="108">
        <v>160</v>
      </c>
      <c r="G77" s="108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19.699000000000002</v>
      </c>
      <c r="D78" s="221">
        <v>16.920999999999999</v>
      </c>
      <c r="E78" s="79" t="s">
        <v>150</v>
      </c>
      <c r="F78" s="100"/>
      <c r="G78" s="223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20.577000000000002</v>
      </c>
      <c r="D79" s="221">
        <v>17.716999999999999</v>
      </c>
      <c r="E79" s="78" t="s">
        <v>155</v>
      </c>
      <c r="F79" s="98">
        <v>17</v>
      </c>
      <c r="G79" s="221">
        <v>7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2.23E-5</v>
      </c>
      <c r="D80" s="224">
        <v>2.1999999999999999E-5</v>
      </c>
      <c r="E80" s="79" t="s">
        <v>160</v>
      </c>
      <c r="F80" s="99">
        <v>18</v>
      </c>
      <c r="G80" s="222">
        <v>59</v>
      </c>
      <c r="H80" s="91"/>
      <c r="I80" s="66" t="s">
        <v>161</v>
      </c>
      <c r="J80" s="33">
        <v>0</v>
      </c>
      <c r="K80" s="65" t="s">
        <v>162</v>
      </c>
      <c r="L80" s="33">
        <v>4</v>
      </c>
      <c r="M80" s="66" t="s">
        <v>163</v>
      </c>
      <c r="N80" s="33">
        <v>0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157" t="s">
        <v>164</v>
      </c>
      <c r="C84" s="157"/>
    </row>
    <row r="85" spans="2:16" ht="15" customHeight="1" x14ac:dyDescent="0.25">
      <c r="B85" s="158" t="s">
        <v>183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</row>
    <row r="86" spans="2:16" ht="15" customHeight="1" x14ac:dyDescent="0.25">
      <c r="B86" s="141" t="s">
        <v>188</v>
      </c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3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9"/>
    </row>
    <row r="89" spans="2:16" ht="15" customHeight="1" x14ac:dyDescent="0.25">
      <c r="B89" s="141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3"/>
    </row>
    <row r="90" spans="2:16" ht="15" customHeight="1" x14ac:dyDescent="0.25">
      <c r="B90" s="150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2"/>
    </row>
    <row r="91" spans="2:16" ht="15" customHeight="1" x14ac:dyDescent="0.25">
      <c r="B91" s="150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2"/>
    </row>
    <row r="92" spans="2:16" ht="15" customHeight="1" x14ac:dyDescent="0.25">
      <c r="B92" s="141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3"/>
    </row>
    <row r="93" spans="2:16" ht="15" customHeight="1" x14ac:dyDescent="0.25">
      <c r="B93" s="141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3"/>
    </row>
    <row r="94" spans="2:16" ht="15" customHeight="1" x14ac:dyDescent="0.25">
      <c r="B94" s="141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3"/>
    </row>
    <row r="95" spans="2:16" ht="15" customHeight="1" x14ac:dyDescent="0.25">
      <c r="B95" s="141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3"/>
    </row>
    <row r="96" spans="2:16" ht="15" customHeight="1" x14ac:dyDescent="0.25">
      <c r="B96" s="141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3"/>
    </row>
    <row r="97" spans="2:16" ht="15" customHeight="1" x14ac:dyDescent="0.25">
      <c r="B97" s="141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3"/>
    </row>
    <row r="98" spans="2:16" ht="15" customHeight="1" x14ac:dyDescent="0.25">
      <c r="B98" s="141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3"/>
    </row>
    <row r="99" spans="2:16" ht="15" customHeight="1" x14ac:dyDescent="0.25">
      <c r="B99" s="144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2024-08-02T05:03:18Z</dcterms:modified>
</cp:coreProperties>
</file>