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P18" i="1"/>
  <c r="E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<sst xmlns="http://schemas.openxmlformats.org/spreadsheetml/2006/main" count="217" uniqueCount="196">
  <si>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</si>
  <si>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</si>
  <si>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</si>
  <si>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</si>
  <si>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</si>
  <si>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</si>
  <si>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</si>
  <si>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</si>
  <si>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</si>
  <si>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</si>
  <si>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</si>
  <si>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</si>
  <si>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</si>
  <si>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</si>
  <si>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</si>
  <si>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</si>
  <si>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</si>
  <si>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</si>
  <si>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</si>
  <si>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</si>
  <si>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</si>
  <si>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</si>
  <si>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</si>
  <si>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</si>
  <si>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</si>
  <si>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</si>
  <si>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</si>
  <si>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</si>
  <si>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</si>
  <si>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</si>
  <si>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</si>
  <si>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</si>
  <si>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</si>
  <si>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</si>
  <si>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</si>
  <si>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</si>
  <si>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</si>
  <si>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</si>
  <si>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</si>
  <si>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</si>
  <si>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</si>
  <si>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</si>
  <si>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</si>
  <si>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</si>
  <si>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</si>
  <si>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</si>
  <si>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</si>
  <si>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</si>
  <si>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</si>
  <si>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</si>
  <si>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</si>
  <si>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</si>
  <si>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</si>
  <si>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</si>
  <si>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</si>
  <si>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</si>
  <si>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</si>
  <si>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</si>
  <si>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</si>
  <si>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</si>
  <si>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</si>
  <si>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</si>
  <si>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</si>
  <si>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</si>
  <si>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</si>
  <si>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</si>
  <si>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</si>
  <si>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</si>
  <si>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</si>
  <si>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</si>
  <si>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</si>
  <si>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</si>
  <si>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</si>
  <si>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</si>
  <si>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</si>
  <si>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</si>
  <si>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</si>
  <si>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</si>
  <si>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</si>
  <si>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</si>
  <si>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</si>
  <si>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</si>
  <si>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</si>
  <si>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</si>
  <si>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</si>
  <si>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</si>
  <si>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</si>
  <si>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</si>
  <si>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</si>
  <si>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</si>
  <si>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</si>
  <si>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</si>
  <si>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</si>
  <si>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</si>
  <si>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</si>
  <si>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</si>
  <si>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</si>
  <si>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</si>
  <si>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</si>
  <si>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</si>
  <si>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</si>
  <si>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</si>
  <si>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</si>
  <si>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</si>
  <si>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</si>
  <si>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</si>
  <si>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</si>
  <si>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</si>
  <si>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</si>
  <si>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</si>
  <si>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</si>
  <si>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</si>
  <si>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</si>
  <si>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</si>
  <si>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</si>
  <si>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</si>
  <si>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</si>
  <si>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</si>
  <si>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</si>
  <si>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</si>
  <si>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</si>
  <si>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</si>
  <si>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</si>
  <si>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</si>
  <si>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</si>
  <si>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</si>
  <si>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</si>
  <si>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</si>
  <si>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</si>
  <si>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</si>
  <si>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</si>
  <si>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</si>
  <si>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</si>
  <si>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</si>
  <si>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</si>
  <si>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</si>
  <si>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</si>
  <si>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</si>
  <si>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</si>
  <si>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</si>
  <si>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</si>
  <si>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</si>
  <si>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</si>
  <si>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</si>
  <si>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</si>
  <si>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</si>
  <si>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</si>
  <si>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</si>
  <si>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</si>
  <si>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</si>
  <si>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</si>
  <si>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</si>
  <si>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</si>
  <si>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</si>
  <si>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</si>
  <si>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</si>
  <si>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</si>
  <si>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</si>
  <si>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</si>
  <si>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</si>
  <si>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</si>
  <si>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</si>
  <si>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</si>
  <si>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</si>
  <si>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</si>
  <si>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</si>
  <si>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</si>
  <si>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</si>
  <si>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</si>
  <si>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</si>
  <si>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</si>
  <si>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</si>
  <si>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</si>
  <si>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</si>
  <si>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</si>
  <si>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</si>
  <si>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</si>
  <si>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</si>
  <si>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</si>
  <si>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</si>
  <si>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김부진</t>
    <phoneticPr fontId="3" type="noConversion"/>
  </si>
  <si>
    <t xml:space="preserve">2) 장비실 UPS Fault 메시지 뜸 (Bat.test.failed) </t>
    <phoneticPr fontId="3" type="noConversion"/>
  </si>
  <si>
    <t>1) 방풍막 고장으로 분리</t>
    <phoneticPr fontId="3" type="noConversion"/>
  </si>
  <si>
    <t>W</t>
    <phoneticPr fontId="3" type="noConversion"/>
  </si>
  <si>
    <t>/  /  /  /</t>
    <phoneticPr fontId="3" type="noConversion"/>
  </si>
  <si>
    <t>ALL</t>
    <phoneticPr fontId="3" type="noConversion"/>
  </si>
  <si>
    <t>ALL</t>
    <phoneticPr fontId="3" type="noConversion"/>
  </si>
  <si>
    <t xml:space="preserve">4) 초저녁에 비가내렸습니다. 기존 Leak 지점(= 여러 차례 보고 되었던 바로 그지점입니다.  Remind차원 )의 사진들과       </t>
    <phoneticPr fontId="3" type="noConversion"/>
  </si>
  <si>
    <t xml:space="preserve">   새로운 지점( =Skyjack를 타고 올라가 돔내에서 실외로 바라다 볼때 돔셔터의 우측 레일의 끝지점)의 동영상을 공유드립니다.  </t>
    <phoneticPr fontId="3" type="noConversion"/>
  </si>
  <si>
    <t xml:space="preserve">3) [현지 시각 오후 장비복구 실시 완료]  </t>
    <phoneticPr fontId="3" type="noConversion"/>
  </si>
  <si>
    <t xml:space="preserve">   Focuser Control Home조정시 자주 멈춤 - Halt(클릭) + HOME(클릭)해서 영점 맞추고 최근사용한값을 넣어 완료. </t>
    <phoneticPr fontId="3" type="noConversion"/>
  </si>
  <si>
    <t xml:space="preserve">    카톡으로 공유 드립니다. (바람은 서쪽에서 강풍. 돔은 Home Dome위치)</t>
    <phoneticPr fontId="3" type="noConversion"/>
  </si>
  <si>
    <t xml:space="preserve">    내리는 비에 추가로 얼었던 얼음이 녹은 물과 같이 모여져서 그런진 몰라도, 생각보다 많은 양이 그곳으로 모여 밑으로 떨어지고 있어 </t>
    <phoneticPr fontId="3" type="noConversion"/>
  </si>
  <si>
    <t xml:space="preserve">   IC 연결 / 진공도 확인 / AUX연결 / TCS 및 TCS GUI 연결확인, DOME SHUTTER Control UI연결상태만 확인 / 망원경 위치 이동해보기 … 이상무.</t>
    <phoneticPr fontId="3" type="noConversion"/>
  </si>
  <si>
    <t xml:space="preserve">   관측PC에서, 전면 우측 하단에 LCD 화면 신호연결안됨. (김동진 연구원님, 확인중)</t>
    <phoneticPr fontId="3" type="noConversion"/>
  </si>
  <si>
    <t xml:space="preserve"> 초저녁 비와 고습으로 Standby, 돔플랫 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</si>
</sst>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77" fontId="48" fillId="6" borderId="15" xfId="0" applyNumberFormat="1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0" borderId="1" xfId="0" applyNumberFormat="1" applyFont="1" applyFill="1" applyBorder="1" applyProtection="1">
      <alignment vertical="center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11" fontId="58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I14" sqref="I14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200" t="s">
        <v>0</v>
      </c>
      <c r="C2" s="20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201">
        <v>45482</v>
      </c>
      <c r="D3" s="202"/>
      <c r="E3" s="1"/>
      <c r="F3" s="1"/>
      <c r="G3" s="1"/>
      <c r="H3" s="1"/>
      <c r="I3" s="1"/>
      <c r="J3" s="1"/>
      <c r="K3" s="36" t="s">
        <v>2</v>
      </c>
      <c r="L3" s="203">
        <f>(P31-(P32+P33))/P31*100</f>
        <v>0</v>
      </c>
      <c r="M3" s="203"/>
      <c r="N3" s="36" t="s">
        <v>3</v>
      </c>
      <c r="O3" s="203">
        <f>(P31-P33)/P31*100</f>
        <v>100</v>
      </c>
      <c r="P3" s="203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200" t="s">
        <v>6</v>
      </c>
      <c r="C7" s="20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3">
        <v>0.66666666666666663</v>
      </c>
      <c r="D9" s="114"/>
      <c r="E9" s="114">
        <v>0.7</v>
      </c>
      <c r="F9" s="114">
        <v>89</v>
      </c>
      <c r="G9" s="96" t="s">
        <v>183</v>
      </c>
      <c r="H9" s="115">
        <v>8</v>
      </c>
      <c r="I9" s="119">
        <v>12.2</v>
      </c>
      <c r="J9" s="116">
        <f>IF(L9, 1, 0) + IF(M9, 2, 0) + IF(N9, 4, 0) + IF(O9, 8, 0) + IF(P9, 16, 0)</f>
        <v>24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1</v>
      </c>
    </row>
    <row r="10" spans="2:16" s="81" customFormat="1" ht="14.25" customHeight="1" x14ac:dyDescent="0.25">
      <c r="B10" s="82" t="s">
        <v>22</v>
      </c>
      <c r="C10" s="131">
        <v>0.91666666666666663</v>
      </c>
      <c r="D10" s="132"/>
      <c r="E10" s="132">
        <v>2.1</v>
      </c>
      <c r="F10" s="132">
        <v>90</v>
      </c>
      <c r="G10" s="133" t="s">
        <v>183</v>
      </c>
      <c r="H10" s="132">
        <v>7</v>
      </c>
      <c r="I10" s="134"/>
      <c r="J10" s="135">
        <f>IF(L10, 1, 0) + IF(M10, 2, 0) + IF(N10, 4, 0) + IF(O10, 8, 0) + IF(P10, 16, 0)</f>
        <v>8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36">
        <v>0.125</v>
      </c>
      <c r="D11" s="137"/>
      <c r="E11" s="137">
        <v>1.2</v>
      </c>
      <c r="F11" s="137">
        <v>90</v>
      </c>
      <c r="G11" s="133" t="s">
        <v>183</v>
      </c>
      <c r="H11" s="137">
        <v>7</v>
      </c>
      <c r="I11" s="138"/>
      <c r="J11" s="135">
        <f>IF(L11, 1, 0) + IF(M11, 2, 0) + IF(N11, 4, 0) + IF(O11, 8, 0) + IF(P11, 16, 0)</f>
        <v>8</v>
      </c>
      <c r="K11" s="84" t="b">
        <v>0</v>
      </c>
      <c r="L11" s="84" t="b">
        <v>0</v>
      </c>
      <c r="M11" s="84" t="b">
        <v>0</v>
      </c>
      <c r="N11" s="84" t="b">
        <v>0</v>
      </c>
      <c r="O11" s="84" t="b">
        <v>1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23.458333333333332</v>
      </c>
      <c r="D12" s="12" t="e">
        <f>AVERAGE(D9:D11)</f>
        <v>#DIV/0!</v>
      </c>
      <c r="E12" s="12">
        <f>AVERAGE(E9:E11)</f>
        <v>1.3333333333333333</v>
      </c>
      <c r="F12" s="13">
        <f>AVERAGE(F9:F11)</f>
        <v>89.666666666666671</v>
      </c>
      <c r="G12" s="14"/>
      <c r="H12" s="15">
        <f>AVERAGE(H9:H11)</f>
        <v>7.333333333333333</v>
      </c>
      <c r="I12" s="16"/>
      <c r="J12" s="17">
        <f>AVERAGE(J9:J11)</f>
        <v>13.333333333333334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200" t="s">
        <v>25</v>
      </c>
      <c r="C14" s="20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0" t="s">
        <v>178</v>
      </c>
      <c r="D16" s="112" t="s">
        <v>185</v>
      </c>
      <c r="E16" s="112" t="s">
        <v>186</v>
      </c>
      <c r="F16" s="112"/>
      <c r="G16" s="112"/>
      <c r="H16" s="112"/>
      <c r="I16" s="112"/>
      <c r="J16" s="127"/>
      <c r="K16" s="87"/>
      <c r="L16" s="86"/>
      <c r="M16" s="86"/>
      <c r="N16" s="86"/>
      <c r="O16" s="86"/>
      <c r="P16" s="112" t="s">
        <v>41</v>
      </c>
    </row>
    <row r="17" spans="2:16" ht="14.1" customHeight="1" x14ac:dyDescent="0.25">
      <c r="B17" s="25" t="s">
        <v>42</v>
      </c>
      <c r="C17" s="111">
        <v>0.64861111111111114</v>
      </c>
      <c r="D17" s="111">
        <v>0.65</v>
      </c>
      <c r="E17" s="130">
        <v>6.3194444444444442E-2</v>
      </c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>
        <v>0.12291666666666667</v>
      </c>
    </row>
    <row r="18" spans="2:16" ht="14.1" customHeight="1" x14ac:dyDescent="0.25">
      <c r="B18" s="25" t="s">
        <v>43</v>
      </c>
      <c r="C18" s="112">
        <v>30005</v>
      </c>
      <c r="D18" s="112">
        <v>30006</v>
      </c>
      <c r="E18" s="112">
        <f>D19+1</f>
        <v>30011</v>
      </c>
      <c r="F18" s="112"/>
      <c r="G18" s="112"/>
      <c r="H18" s="112"/>
      <c r="I18" s="112"/>
      <c r="J18" s="87"/>
      <c r="K18" s="86"/>
      <c r="L18" s="86"/>
      <c r="M18" s="86"/>
      <c r="N18" s="86"/>
      <c r="O18" s="86"/>
      <c r="P18" s="112">
        <f>MAX(C18:O19)+1</f>
        <v>30076</v>
      </c>
    </row>
    <row r="19" spans="2:16" ht="14.1" customHeight="1" thickBot="1" x14ac:dyDescent="0.3">
      <c r="B19" s="9" t="s">
        <v>44</v>
      </c>
      <c r="C19" s="88"/>
      <c r="D19" s="112">
        <v>30010</v>
      </c>
      <c r="E19" s="112">
        <f>E18+64</f>
        <v>30075</v>
      </c>
      <c r="F19" s="112"/>
      <c r="G19" s="112"/>
      <c r="H19" s="112"/>
      <c r="I19" s="112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65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98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2" t="s">
        <v>46</v>
      </c>
      <c r="C22" s="25" t="s">
        <v>21</v>
      </c>
      <c r="D22" s="25" t="s">
        <v>23</v>
      </c>
      <c r="E22" s="25" t="s">
        <v>47</v>
      </c>
      <c r="F22" s="213" t="s">
        <v>48</v>
      </c>
      <c r="G22" s="213"/>
      <c r="H22" s="213"/>
      <c r="I22" s="213"/>
      <c r="J22" s="25" t="s">
        <v>21</v>
      </c>
      <c r="K22" s="25" t="s">
        <v>23</v>
      </c>
      <c r="L22" s="25" t="s">
        <v>47</v>
      </c>
      <c r="M22" s="213" t="s">
        <v>48</v>
      </c>
      <c r="N22" s="213"/>
      <c r="O22" s="213"/>
      <c r="P22" s="213"/>
    </row>
    <row r="23" spans="2:16" ht="13.5" customHeight="1" x14ac:dyDescent="0.25">
      <c r="B23" s="212"/>
      <c r="C23" s="128"/>
      <c r="D23" s="128"/>
      <c r="E23" s="96" t="s">
        <v>49</v>
      </c>
      <c r="F23" s="211" t="s">
        <v>184</v>
      </c>
      <c r="G23" s="211"/>
      <c r="H23" s="211"/>
      <c r="I23" s="211"/>
      <c r="J23" s="97"/>
      <c r="K23" s="97"/>
      <c r="L23" s="119" t="s">
        <v>50</v>
      </c>
      <c r="M23" s="211" t="s">
        <v>173</v>
      </c>
      <c r="N23" s="211"/>
      <c r="O23" s="211"/>
      <c r="P23" s="211"/>
    </row>
    <row r="24" spans="2:16" ht="13.5" customHeight="1" x14ac:dyDescent="0.25">
      <c r="B24" s="212"/>
      <c r="C24" s="129"/>
      <c r="D24" s="129"/>
      <c r="E24" s="119" t="s">
        <v>179</v>
      </c>
      <c r="F24" s="211" t="s">
        <v>184</v>
      </c>
      <c r="G24" s="211"/>
      <c r="H24" s="211"/>
      <c r="I24" s="211"/>
      <c r="J24" s="97"/>
      <c r="K24" s="97"/>
      <c r="L24" s="119" t="s">
        <v>52</v>
      </c>
      <c r="M24" s="211" t="s">
        <v>173</v>
      </c>
      <c r="N24" s="211"/>
      <c r="O24" s="211"/>
      <c r="P24" s="211"/>
    </row>
    <row r="25" spans="2:16" ht="13.5" customHeight="1" x14ac:dyDescent="0.25">
      <c r="B25" s="212"/>
      <c r="C25" s="129"/>
      <c r="D25" s="129"/>
      <c r="E25" s="119" t="s">
        <v>52</v>
      </c>
      <c r="F25" s="211" t="s">
        <v>184</v>
      </c>
      <c r="G25" s="211"/>
      <c r="H25" s="211"/>
      <c r="I25" s="211"/>
      <c r="J25" s="97"/>
      <c r="K25" s="97"/>
      <c r="L25" s="119" t="s">
        <v>51</v>
      </c>
      <c r="M25" s="211" t="s">
        <v>173</v>
      </c>
      <c r="N25" s="211"/>
      <c r="O25" s="211"/>
      <c r="P25" s="211"/>
    </row>
    <row r="26" spans="2:16" ht="13.5" customHeight="1" x14ac:dyDescent="0.25">
      <c r="B26" s="212"/>
      <c r="C26" s="129"/>
      <c r="D26" s="129"/>
      <c r="E26" s="119" t="s">
        <v>50</v>
      </c>
      <c r="F26" s="211" t="s">
        <v>184</v>
      </c>
      <c r="G26" s="211"/>
      <c r="H26" s="211"/>
      <c r="I26" s="211"/>
      <c r="J26" s="97"/>
      <c r="K26" s="97"/>
      <c r="L26" s="119" t="s">
        <v>49</v>
      </c>
      <c r="M26" s="211" t="s">
        <v>173</v>
      </c>
      <c r="N26" s="211"/>
      <c r="O26" s="211"/>
      <c r="P26" s="21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200" t="s">
        <v>53</v>
      </c>
      <c r="C28" s="200"/>
      <c r="D28" s="20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9">
        <v>0.37152777777777773</v>
      </c>
      <c r="D30" s="100">
        <v>8.6805555555555566E-2</v>
      </c>
      <c r="E30" s="100"/>
      <c r="F30" s="100"/>
      <c r="G30" s="100"/>
      <c r="H30" s="100"/>
      <c r="I30" s="100"/>
      <c r="J30" s="100"/>
      <c r="K30" s="123"/>
      <c r="L30" s="100"/>
      <c r="M30" s="100"/>
      <c r="N30" s="100"/>
      <c r="O30" s="100"/>
      <c r="P30" s="124">
        <f>SUM(C30:J30,L30:N30)</f>
        <v>0.45833333333333331</v>
      </c>
    </row>
    <row r="31" spans="2:16" ht="14.1" customHeight="1" x14ac:dyDescent="0.25">
      <c r="B31" s="26" t="s">
        <v>172</v>
      </c>
      <c r="C31" s="139">
        <v>0.37152777777777773</v>
      </c>
      <c r="D31" s="143">
        <v>8.6805555555555566E-2</v>
      </c>
      <c r="E31" s="105"/>
      <c r="F31" s="141"/>
      <c r="G31" s="105"/>
      <c r="H31" s="105"/>
      <c r="I31" s="143"/>
      <c r="J31" s="105"/>
      <c r="K31" s="105"/>
      <c r="L31" s="105"/>
      <c r="M31" s="105"/>
      <c r="N31" s="105"/>
      <c r="O31" s="120"/>
      <c r="P31" s="117">
        <f>SUM(C31:N31)</f>
        <v>0.45833333333333331</v>
      </c>
    </row>
    <row r="32" spans="2:16" ht="14.1" customHeight="1" x14ac:dyDescent="0.25">
      <c r="B32" s="26" t="s">
        <v>68</v>
      </c>
      <c r="C32" s="125">
        <v>0.37152777777777773</v>
      </c>
      <c r="D32" s="126">
        <v>8.6805555555555566E-2</v>
      </c>
      <c r="E32" s="126"/>
      <c r="F32" s="126"/>
      <c r="G32" s="106"/>
      <c r="H32" s="106"/>
      <c r="I32" s="126"/>
      <c r="J32" s="106"/>
      <c r="K32" s="106"/>
      <c r="L32" s="106"/>
      <c r="M32" s="106"/>
      <c r="N32" s="106"/>
      <c r="O32" s="121"/>
      <c r="P32" s="117">
        <f>SUM(C32:N32)</f>
        <v>0.45833333333333331</v>
      </c>
    </row>
    <row r="33" spans="2:16" ht="14.1" customHeight="1" thickBot="1" x14ac:dyDescent="0.3">
      <c r="B33" s="26" t="s">
        <v>69</v>
      </c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22"/>
      <c r="P33" s="118">
        <f>SUM(C33:N33)</f>
        <v>0</v>
      </c>
    </row>
    <row r="34" spans="2:16" ht="14.1" customHeight="1" x14ac:dyDescent="0.25">
      <c r="B34" s="73" t="s">
        <v>170</v>
      </c>
      <c r="C34" s="91">
        <f>C31-C32-C33</f>
        <v>0</v>
      </c>
      <c r="D34" s="91">
        <f t="shared" ref="D34:P34" si="1">D31-D32-D33</f>
        <v>0</v>
      </c>
      <c r="E34" s="91">
        <f t="shared" si="1"/>
        <v>0</v>
      </c>
      <c r="F34" s="91">
        <f t="shared" si="1"/>
        <v>0</v>
      </c>
      <c r="G34" s="91">
        <f t="shared" si="1"/>
        <v>0</v>
      </c>
      <c r="H34" s="91">
        <f t="shared" si="1"/>
        <v>0</v>
      </c>
      <c r="I34" s="91">
        <f t="shared" si="1"/>
        <v>0</v>
      </c>
      <c r="J34" s="91">
        <f t="shared" si="1"/>
        <v>0</v>
      </c>
      <c r="K34" s="91">
        <f t="shared" si="1"/>
        <v>0</v>
      </c>
      <c r="L34" s="91">
        <f t="shared" si="1"/>
        <v>0</v>
      </c>
      <c r="M34" s="91">
        <f t="shared" si="1"/>
        <v>0</v>
      </c>
      <c r="N34" s="91">
        <f t="shared" si="1"/>
        <v>0</v>
      </c>
      <c r="O34" s="90"/>
      <c r="P34" s="74">
        <f t="shared" si="1"/>
        <v>0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95" t="s">
        <v>70</v>
      </c>
      <c r="C36" s="199"/>
      <c r="D36" s="199"/>
      <c r="E36" s="199"/>
      <c r="F36" s="199"/>
      <c r="G36" s="199"/>
      <c r="H36" s="199"/>
      <c r="I36" s="198"/>
      <c r="J36" s="198"/>
      <c r="K36" s="198"/>
      <c r="L36" s="198"/>
      <c r="M36" s="198"/>
      <c r="N36" s="198"/>
      <c r="O36" s="198"/>
      <c r="P36" s="198"/>
    </row>
    <row r="37" spans="2:16" ht="18" customHeight="1" x14ac:dyDescent="0.25">
      <c r="B37" s="196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</row>
    <row r="38" spans="2:16" ht="18" customHeight="1" x14ac:dyDescent="0.25">
      <c r="B38" s="196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</row>
    <row r="39" spans="2:16" ht="18" customHeight="1" x14ac:dyDescent="0.25">
      <c r="B39" s="196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</row>
    <row r="40" spans="2:16" ht="18" customHeight="1" x14ac:dyDescent="0.25">
      <c r="B40" s="196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</row>
    <row r="41" spans="2:16" ht="18" customHeight="1" x14ac:dyDescent="0.25">
      <c r="B41" s="197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8" t="s">
        <v>71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90"/>
    </row>
    <row r="44" spans="2:16" ht="14.1" customHeight="1" x14ac:dyDescent="0.25">
      <c r="B44" s="220" t="s">
        <v>195</v>
      </c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2"/>
    </row>
    <row r="45" spans="2:16" ht="14.1" customHeight="1" x14ac:dyDescent="0.2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</row>
    <row r="47" spans="2:16" ht="14.1" customHeight="1" x14ac:dyDescent="0.25">
      <c r="B47" s="191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3"/>
    </row>
    <row r="48" spans="2:16" ht="14.1" customHeigh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 x14ac:dyDescent="0.2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 x14ac:dyDescent="0.3">
      <c r="B52" s="175"/>
      <c r="C52" s="176"/>
      <c r="D52" s="173"/>
      <c r="E52" s="173"/>
      <c r="F52" s="173"/>
      <c r="G52" s="176"/>
      <c r="H52" s="176"/>
      <c r="I52" s="176"/>
      <c r="J52" s="176"/>
      <c r="K52" s="176"/>
      <c r="L52" s="176"/>
      <c r="M52" s="176"/>
      <c r="N52" s="176"/>
      <c r="O52" s="176"/>
      <c r="P52" s="177"/>
    </row>
    <row r="53" spans="2:16" ht="14.1" customHeight="1" thickTop="1" thickBot="1" x14ac:dyDescent="0.3">
      <c r="B53" s="178" t="s">
        <v>169</v>
      </c>
      <c r="C53" s="179"/>
      <c r="D53" s="109"/>
      <c r="E53" s="109"/>
      <c r="F53" s="109"/>
      <c r="G53" s="182"/>
      <c r="H53" s="183"/>
      <c r="I53" s="183"/>
      <c r="J53" s="183"/>
      <c r="K53" s="183"/>
      <c r="L53" s="183"/>
      <c r="M53" s="183"/>
      <c r="N53" s="183"/>
      <c r="O53" s="183"/>
      <c r="P53" s="184"/>
    </row>
    <row r="54" spans="2:16" ht="14.1" customHeight="1" thickTop="1" thickBot="1" x14ac:dyDescent="0.3">
      <c r="B54" s="180" t="s">
        <v>168</v>
      </c>
      <c r="C54" s="181"/>
      <c r="D54" s="181"/>
      <c r="E54" s="181"/>
      <c r="F54" s="140">
        <v>1059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25"/>
    <row r="56" spans="2:16" ht="17.25" customHeight="1" x14ac:dyDescent="0.25">
      <c r="B56" s="159" t="s">
        <v>72</v>
      </c>
      <c r="C56" s="159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60" t="s">
        <v>73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2"/>
      <c r="N57" s="163" t="s">
        <v>74</v>
      </c>
      <c r="O57" s="161"/>
      <c r="P57" s="164"/>
    </row>
    <row r="58" spans="2:16" ht="17.100000000000001" customHeight="1" x14ac:dyDescent="0.25">
      <c r="B58" s="165" t="s">
        <v>75</v>
      </c>
      <c r="C58" s="166"/>
      <c r="D58" s="167"/>
      <c r="E58" s="165" t="s">
        <v>76</v>
      </c>
      <c r="F58" s="166"/>
      <c r="G58" s="167"/>
      <c r="H58" s="166" t="s">
        <v>77</v>
      </c>
      <c r="I58" s="166"/>
      <c r="J58" s="166"/>
      <c r="K58" s="168" t="s">
        <v>78</v>
      </c>
      <c r="L58" s="166"/>
      <c r="M58" s="169"/>
      <c r="N58" s="170"/>
      <c r="O58" s="166"/>
      <c r="P58" s="171"/>
    </row>
    <row r="59" spans="2:16" ht="20.100000000000001" customHeight="1" x14ac:dyDescent="0.25">
      <c r="B59" s="147" t="s">
        <v>79</v>
      </c>
      <c r="C59" s="148"/>
      <c r="D59" s="33" t="b">
        <v>1</v>
      </c>
      <c r="E59" s="147" t="s">
        <v>80</v>
      </c>
      <c r="F59" s="148"/>
      <c r="G59" s="33" t="b">
        <v>1</v>
      </c>
      <c r="H59" s="155" t="s">
        <v>81</v>
      </c>
      <c r="I59" s="148"/>
      <c r="J59" s="33" t="b">
        <v>1</v>
      </c>
      <c r="K59" s="155" t="s">
        <v>82</v>
      </c>
      <c r="L59" s="148"/>
      <c r="M59" s="33" t="b">
        <v>1</v>
      </c>
      <c r="N59" s="156" t="s">
        <v>83</v>
      </c>
      <c r="O59" s="148"/>
      <c r="P59" s="33" t="b">
        <v>1</v>
      </c>
    </row>
    <row r="60" spans="2:16" ht="20.100000000000001" customHeight="1" x14ac:dyDescent="0.25">
      <c r="B60" s="147" t="s">
        <v>84</v>
      </c>
      <c r="C60" s="148"/>
      <c r="D60" s="33" t="b">
        <v>1</v>
      </c>
      <c r="E60" s="147" t="s">
        <v>85</v>
      </c>
      <c r="F60" s="148"/>
      <c r="G60" s="33" t="b">
        <v>1</v>
      </c>
      <c r="H60" s="155" t="s">
        <v>86</v>
      </c>
      <c r="I60" s="148"/>
      <c r="J60" s="33" t="b">
        <v>1</v>
      </c>
      <c r="K60" s="155" t="s">
        <v>87</v>
      </c>
      <c r="L60" s="148"/>
      <c r="M60" s="33" t="b">
        <v>1</v>
      </c>
      <c r="N60" s="156" t="s">
        <v>88</v>
      </c>
      <c r="O60" s="148"/>
      <c r="P60" s="33" t="b">
        <v>1</v>
      </c>
    </row>
    <row r="61" spans="2:16" ht="20.100000000000001" customHeight="1" x14ac:dyDescent="0.25">
      <c r="B61" s="147" t="s">
        <v>89</v>
      </c>
      <c r="C61" s="148"/>
      <c r="D61" s="33" t="b">
        <v>1</v>
      </c>
      <c r="E61" s="147" t="s">
        <v>90</v>
      </c>
      <c r="F61" s="148"/>
      <c r="G61" s="33" t="b">
        <v>1</v>
      </c>
      <c r="H61" s="155" t="s">
        <v>91</v>
      </c>
      <c r="I61" s="148"/>
      <c r="J61" s="33" t="b">
        <v>1</v>
      </c>
      <c r="K61" s="155" t="s">
        <v>92</v>
      </c>
      <c r="L61" s="148"/>
      <c r="M61" s="33" t="b">
        <v>1</v>
      </c>
      <c r="N61" s="156" t="s">
        <v>93</v>
      </c>
      <c r="O61" s="148"/>
      <c r="P61" s="33" t="b">
        <v>1</v>
      </c>
    </row>
    <row r="62" spans="2:16" ht="20.100000000000001" customHeight="1" x14ac:dyDescent="0.25">
      <c r="B62" s="155" t="s">
        <v>91</v>
      </c>
      <c r="C62" s="148"/>
      <c r="D62" s="33" t="b">
        <v>1</v>
      </c>
      <c r="E62" s="147" t="s">
        <v>94</v>
      </c>
      <c r="F62" s="148"/>
      <c r="G62" s="33" t="b">
        <v>1</v>
      </c>
      <c r="H62" s="155" t="s">
        <v>95</v>
      </c>
      <c r="I62" s="148"/>
      <c r="J62" s="33" t="b">
        <v>0</v>
      </c>
      <c r="K62" s="155" t="s">
        <v>96</v>
      </c>
      <c r="L62" s="148"/>
      <c r="M62" s="33" t="b">
        <v>1</v>
      </c>
      <c r="N62" s="156" t="s">
        <v>86</v>
      </c>
      <c r="O62" s="148"/>
      <c r="P62" s="33" t="b">
        <v>1</v>
      </c>
    </row>
    <row r="63" spans="2:16" ht="20.100000000000001" customHeight="1" x14ac:dyDescent="0.25">
      <c r="B63" s="155" t="s">
        <v>97</v>
      </c>
      <c r="C63" s="148"/>
      <c r="D63" s="33" t="b">
        <v>1</v>
      </c>
      <c r="E63" s="147" t="s">
        <v>98</v>
      </c>
      <c r="F63" s="148"/>
      <c r="G63" s="33" t="b">
        <v>1</v>
      </c>
      <c r="H63" s="38"/>
      <c r="I63" s="39"/>
      <c r="J63" s="40"/>
      <c r="K63" s="155" t="s">
        <v>99</v>
      </c>
      <c r="L63" s="148"/>
      <c r="M63" s="33" t="b">
        <v>1</v>
      </c>
      <c r="N63" s="156" t="s">
        <v>167</v>
      </c>
      <c r="O63" s="148"/>
      <c r="P63" s="33" t="b">
        <v>1</v>
      </c>
    </row>
    <row r="64" spans="2:16" ht="20.100000000000001" customHeight="1" x14ac:dyDescent="0.25">
      <c r="B64" s="155" t="s">
        <v>100</v>
      </c>
      <c r="C64" s="148"/>
      <c r="D64" s="33" t="b">
        <v>0</v>
      </c>
      <c r="E64" s="147" t="s">
        <v>101</v>
      </c>
      <c r="F64" s="148"/>
      <c r="G64" s="33" t="b">
        <v>1</v>
      </c>
      <c r="H64" s="41"/>
      <c r="I64" s="42"/>
      <c r="J64" s="43"/>
      <c r="K64" s="157" t="s">
        <v>102</v>
      </c>
      <c r="L64" s="158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47" t="s">
        <v>165</v>
      </c>
      <c r="F65" s="148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49" t="s">
        <v>108</v>
      </c>
      <c r="C69" s="149"/>
      <c r="D69" s="51"/>
      <c r="E69" s="51"/>
      <c r="F69" s="151" t="s">
        <v>109</v>
      </c>
      <c r="G69" s="153" t="s">
        <v>110</v>
      </c>
      <c r="H69" s="51"/>
      <c r="I69" s="149" t="s">
        <v>111</v>
      </c>
      <c r="J69" s="149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50"/>
      <c r="C70" s="150"/>
      <c r="D70" s="55"/>
      <c r="E70" s="56"/>
      <c r="F70" s="152"/>
      <c r="G70" s="154"/>
      <c r="H70" s="57"/>
      <c r="I70" s="150"/>
      <c r="J70" s="150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101">
        <v>-160.167</v>
      </c>
      <c r="D72" s="145">
        <v>-157.51400000000001</v>
      </c>
      <c r="E72" s="79" t="s">
        <v>121</v>
      </c>
      <c r="F72" s="101">
        <v>12.5</v>
      </c>
      <c r="G72" s="145">
        <v>13.2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101">
        <v>-145.696</v>
      </c>
      <c r="D73" s="145">
        <v>-143.572</v>
      </c>
      <c r="E73" s="80" t="s">
        <v>125</v>
      </c>
      <c r="F73" s="102">
        <v>40</v>
      </c>
      <c r="G73" s="146">
        <v>42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101">
        <v>-212.65299999999999</v>
      </c>
      <c r="D74" s="145">
        <v>-206.21299999999999</v>
      </c>
      <c r="E74" s="80" t="s">
        <v>130</v>
      </c>
      <c r="F74" s="144">
        <v>0</v>
      </c>
      <c r="G74" s="144">
        <v>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101">
        <v>-130.51300000000001</v>
      </c>
      <c r="D75" s="145">
        <v>-118.818</v>
      </c>
      <c r="E75" s="80" t="s">
        <v>135</v>
      </c>
      <c r="F75" s="144">
        <v>40</v>
      </c>
      <c r="G75" s="144">
        <v>30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101">
        <v>13.909000000000001</v>
      </c>
      <c r="D76" s="145">
        <v>16.881</v>
      </c>
      <c r="E76" s="80" t="s">
        <v>140</v>
      </c>
      <c r="F76" s="144">
        <v>30</v>
      </c>
      <c r="G76" s="144">
        <v>30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1">
        <v>16.702000000000002</v>
      </c>
      <c r="D77" s="145">
        <v>20.800999999999998</v>
      </c>
      <c r="E77" s="80" t="s">
        <v>145</v>
      </c>
      <c r="F77" s="144">
        <v>150</v>
      </c>
      <c r="G77" s="144">
        <v>150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1">
        <v>10.868</v>
      </c>
      <c r="D78" s="145">
        <v>13.311999999999999</v>
      </c>
      <c r="E78" s="80" t="s">
        <v>150</v>
      </c>
      <c r="F78" s="103"/>
      <c r="G78" s="142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1">
        <v>11.564</v>
      </c>
      <c r="D79" s="145">
        <v>14.179</v>
      </c>
      <c r="E79" s="79" t="s">
        <v>155</v>
      </c>
      <c r="F79" s="101">
        <v>2.98</v>
      </c>
      <c r="G79" s="145">
        <v>3.8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4">
        <v>2.02E-5</v>
      </c>
      <c r="D80" s="223">
        <v>2.1399999999999998E-5</v>
      </c>
      <c r="E80" s="80" t="s">
        <v>160</v>
      </c>
      <c r="F80" s="102">
        <v>80.900000000000006</v>
      </c>
      <c r="G80" s="146">
        <v>86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204" t="s">
        <v>164</v>
      </c>
      <c r="C84" s="204"/>
    </row>
    <row r="85" spans="2:16" ht="15" customHeight="1" x14ac:dyDescent="0.25">
      <c r="B85" s="205" t="s">
        <v>182</v>
      </c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7"/>
    </row>
    <row r="86" spans="2:16" ht="15" customHeight="1" x14ac:dyDescent="0.25">
      <c r="B86" s="208" t="s">
        <v>181</v>
      </c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10"/>
    </row>
    <row r="87" spans="2:16" ht="15" customHeight="1" x14ac:dyDescent="0.25">
      <c r="B87" s="208" t="s">
        <v>189</v>
      </c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10"/>
    </row>
    <row r="88" spans="2:16" ht="15" customHeight="1" x14ac:dyDescent="0.25">
      <c r="B88" s="208" t="s">
        <v>193</v>
      </c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10"/>
    </row>
    <row r="89" spans="2:16" ht="15" customHeight="1" x14ac:dyDescent="0.25">
      <c r="B89" s="208" t="s">
        <v>190</v>
      </c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0"/>
    </row>
    <row r="90" spans="2:16" ht="15" customHeight="1" x14ac:dyDescent="0.25">
      <c r="B90" s="208" t="s">
        <v>194</v>
      </c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10"/>
    </row>
    <row r="91" spans="2:16" ht="15" customHeight="1" x14ac:dyDescent="0.25">
      <c r="B91" s="208" t="s">
        <v>187</v>
      </c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10"/>
    </row>
    <row r="92" spans="2:16" ht="15" customHeight="1" x14ac:dyDescent="0.25">
      <c r="B92" s="214" t="s">
        <v>188</v>
      </c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6"/>
    </row>
    <row r="93" spans="2:16" ht="15" customHeight="1" x14ac:dyDescent="0.25">
      <c r="B93" s="214" t="s">
        <v>192</v>
      </c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6"/>
    </row>
    <row r="94" spans="2:16" ht="15" customHeight="1" x14ac:dyDescent="0.25">
      <c r="B94" s="214" t="s">
        <v>191</v>
      </c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6"/>
    </row>
    <row r="95" spans="2:16" ht="15" customHeight="1" x14ac:dyDescent="0.25">
      <c r="B95" s="214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6"/>
    </row>
    <row r="96" spans="2:16" ht="15" customHeight="1" x14ac:dyDescent="0.25">
      <c r="B96" s="214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6"/>
    </row>
    <row r="97" spans="2:16" ht="15" customHeight="1" x14ac:dyDescent="0.25">
      <c r="B97" s="214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6"/>
    </row>
    <row r="98" spans="2:16" ht="15" customHeight="1" x14ac:dyDescent="0.25">
      <c r="B98" s="214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6"/>
    </row>
    <row r="99" spans="2:16" ht="15" customHeight="1" x14ac:dyDescent="0.25">
      <c r="B99" s="217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2024-07-10T03:06:11Z</dcterms:modified>
</cp:coreProperties>
</file>