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 s="1"/>
  <c r="G18" i="1" l="1"/>
  <c r="F18" i="1"/>
  <c r="D18" i="1" l="1"/>
  <c r="D19" i="1" s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<sst xmlns="http://schemas.openxmlformats.org/spreadsheetml/2006/main" count="216" uniqueCount="195">
  <si>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</si>
  <si>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</si>
  <si>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</si>
  <si>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</si>
  <si>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</si>
  <si>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</si>
  <si>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</si>
  <si>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</si>
  <si>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</si>
  <si>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</si>
  <si>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</si>
  <si>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</si>
  <si>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</si>
  <si>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</si>
  <si>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</si>
  <si>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</si>
  <si>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</si>
  <si>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</si>
  <si>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</si>
  <si>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</si>
  <si>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</si>
  <si>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</si>
  <si>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</si>
  <si>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</si>
  <si>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</si>
  <si>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</si>
  <si>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</si>
  <si>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</si>
  <si>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</si>
  <si>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</si>
  <si>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</si>
  <si>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</si>
  <si>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</si>
  <si>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</si>
  <si>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</si>
  <si>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</si>
  <si>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</si>
  <si>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</si>
  <si>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</si>
  <si>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</si>
  <si>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</si>
  <si>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</si>
  <si>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</si>
  <si>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</si>
  <si>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</si>
  <si>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</si>
  <si>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</si>
  <si>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</si>
  <si>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</si>
  <si>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</si>
  <si>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</si>
  <si>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</si>
  <si>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</si>
  <si>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</si>
  <si>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</si>
  <si>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</si>
  <si>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</si>
  <si>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</si>
  <si>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</si>
  <si>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</si>
  <si>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</si>
  <si>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</si>
  <si>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</si>
  <si>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</si>
  <si>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</si>
  <si>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</si>
  <si>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</si>
  <si>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</si>
  <si>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</si>
  <si>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</si>
  <si>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</si>
  <si>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</si>
  <si>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</si>
  <si>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</si>
  <si>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</si>
  <si>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</si>
  <si>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</si>
  <si>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</si>
  <si>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</si>
  <si>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</si>
  <si>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</si>
  <si>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</si>
  <si>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</si>
  <si>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</si>
  <si>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</si>
  <si>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</si>
  <si>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</si>
  <si>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</si>
  <si>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</si>
  <si>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</si>
  <si>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</si>
  <si>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</si>
  <si>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</si>
  <si>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</si>
  <si>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</si>
  <si>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</si>
  <si>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</si>
  <si>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</si>
  <si>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</si>
  <si>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</si>
  <si>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</si>
  <si>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</si>
  <si>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</si>
  <si>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</si>
  <si>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</si>
  <si>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</si>
  <si>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</si>
  <si>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</si>
  <si>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</si>
  <si>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</si>
  <si>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</si>
  <si>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</si>
  <si>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</si>
  <si>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</si>
  <si>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</si>
  <si>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</si>
  <si>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</si>
  <si>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</si>
  <si>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</si>
  <si>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</si>
  <si>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</si>
  <si>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</si>
  <si>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</si>
  <si>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</si>
  <si>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</si>
  <si>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</si>
  <si>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</si>
  <si>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</si>
  <si>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</si>
  <si>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</si>
  <si>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</si>
  <si>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</si>
  <si>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</si>
  <si>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</si>
  <si>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</si>
  <si>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</si>
  <si>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</si>
  <si>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</si>
  <si>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</si>
  <si>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</si>
  <si>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</si>
  <si>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</si>
  <si>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</si>
  <si>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</si>
  <si>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</si>
  <si>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</si>
  <si>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</si>
  <si>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</si>
  <si>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</si>
  <si>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</si>
  <si>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</si>
  <si>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</si>
  <si>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</si>
  <si>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</si>
  <si>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</si>
  <si>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</si>
  <si>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</si>
  <si>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</si>
  <si>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</si>
  <si>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</si>
  <si>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</si>
  <si>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</si>
  <si>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</si>
  <si>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</si>
  <si>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</si>
  <si>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</si>
  <si>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</si>
  <si>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</si>
  <si>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</si>
  <si>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</si>
  <si>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</si>
  <si>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</si>
  <si>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</si>
  <si>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</si>
  <si>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</si>
  <si>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</si>
  <si>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</si>
  <si>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</si>
  <si>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</si>
  <si>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</si>
  <si>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</si>
  <si>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현대섭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</si>
  <si>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</si>
  <si>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</si>
  <si>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</si>
  <si>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E</t>
    <phoneticPr fontId="3" type="noConversion"/>
  </si>
  <si>
    <t>L_25905-25926</t>
    <phoneticPr fontId="3" type="noConversion"/>
  </si>
  <si>
    <t>ALL</t>
    <phoneticPr fontId="3" type="noConversion"/>
  </si>
  <si>
    <t>E</t>
    <phoneticPr fontId="3" type="noConversion"/>
  </si>
  <si>
    <t xml:space="preserve"> [18:25] BLG관측중 월령의 영향으로 KSP 관측.  [18:45] 초반 짙은구름과 고습으로 관측대기중 돔플랫 촬영</t>
    <phoneticPr fontId="3" type="noConversion"/>
  </si>
  <si>
    <t>E</t>
    <phoneticPr fontId="3" type="noConversion"/>
  </si>
  <si>
    <t>1) 방풍막 제거</t>
    <phoneticPr fontId="3" type="noConversion"/>
  </si>
  <si>
    <t>2) 돔에어콘, 찬바람 안 나옴 → 꺼둠</t>
    <phoneticPr fontId="3" type="noConversion"/>
  </si>
  <si>
    <t xml:space="preserve">3) 장비실 UPS Fault 메시지 뜸 (Bat.test.failed) </t>
    <phoneticPr fontId="3" type="noConversion"/>
  </si>
  <si>
    <t>4) 외부 CCTV 오작동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</si>
</sst>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1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Alignment="1" applyProtection="1">
      <alignment vertical="center"/>
    </xf>
    <xf numFmtId="0" fontId="52" fillId="0" borderId="0" xfId="0" applyFont="1" applyAlignment="1" applyProtection="1"/>
    <xf numFmtId="0" fontId="53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5" borderId="17" xfId="0" applyNumberFormat="1" applyFont="1" applyFill="1" applyBorder="1" applyAlignment="1" applyProtection="1">
      <alignment horizontal="center"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8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8" fillId="2" borderId="16" xfId="0" applyNumberFormat="1" applyFont="1" applyFill="1" applyBorder="1" applyAlignment="1" applyProtection="1">
      <alignment horizontal="center" vertical="center"/>
      <protection locked="0"/>
    </xf>
    <xf numFmtId="177" fontId="48" fillId="7" borderId="15" xfId="0" applyNumberFormat="1" applyFont="1" applyFill="1" applyBorder="1" applyAlignment="1" applyProtection="1">
      <alignment horizontal="center" vertical="center"/>
      <protection locked="0"/>
    </xf>
    <xf numFmtId="177" fontId="48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7" borderId="16" xfId="0" applyNumberFormat="1" applyFont="1" applyFill="1" applyBorder="1" applyAlignment="1" applyProtection="1">
      <alignment horizontal="center" vertical="center"/>
      <protection locked="0"/>
    </xf>
    <xf numFmtId="177" fontId="48" fillId="8" borderId="18" xfId="0" applyNumberFormat="1" applyFont="1" applyFill="1" applyBorder="1" applyAlignment="1" applyProtection="1">
      <alignment horizontal="center" vertical="center"/>
      <protection locked="0"/>
    </xf>
    <xf numFmtId="177" fontId="48" fillId="8" borderId="19" xfId="0" applyNumberFormat="1" applyFont="1" applyFill="1" applyBorder="1" applyAlignment="1" applyProtection="1">
      <alignment horizontal="center" vertical="center"/>
      <protection locked="0"/>
    </xf>
    <xf numFmtId="177" fontId="48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5" borderId="21" xfId="0" applyNumberFormat="1" applyFont="1" applyFill="1" applyBorder="1" applyAlignment="1" applyProtection="1">
      <alignment horizontal="center" vertical="center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E82" sqref="E82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59" t="s">
        <v>0</v>
      </c>
      <c r="C2" s="15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60">
        <v>45464</v>
      </c>
      <c r="D3" s="161"/>
      <c r="E3" s="1"/>
      <c r="F3" s="1"/>
      <c r="G3" s="1"/>
      <c r="H3" s="1"/>
      <c r="I3" s="1"/>
      <c r="J3" s="1"/>
      <c r="K3" s="36" t="s">
        <v>2</v>
      </c>
      <c r="L3" s="162">
        <f>(P31-(P32+P33))/P31*100</f>
        <v>20.085470085470092</v>
      </c>
      <c r="M3" s="162"/>
      <c r="N3" s="36" t="s">
        <v>3</v>
      </c>
      <c r="O3" s="162">
        <f>(P31-P33)/P31*100</f>
        <v>100</v>
      </c>
      <c r="P3" s="162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9" t="s">
        <v>6</v>
      </c>
      <c r="C7" s="15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95">
        <v>0.69791666666666663</v>
      </c>
      <c r="D9" s="196">
        <v>2.1</v>
      </c>
      <c r="E9" s="196">
        <v>6.5</v>
      </c>
      <c r="F9" s="196">
        <v>72</v>
      </c>
      <c r="G9" s="197" t="s">
        <v>185</v>
      </c>
      <c r="H9" s="198">
        <v>3.5</v>
      </c>
      <c r="I9" s="194">
        <v>100</v>
      </c>
      <c r="J9" s="199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210">
        <v>0.91666666666666663</v>
      </c>
      <c r="D10" s="198"/>
      <c r="E10" s="198">
        <v>5.2</v>
      </c>
      <c r="F10" s="198">
        <v>90</v>
      </c>
      <c r="G10" s="194" t="s">
        <v>188</v>
      </c>
      <c r="H10" s="198">
        <v>7.6</v>
      </c>
      <c r="I10" s="211"/>
      <c r="J10" s="199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213">
        <v>0.125</v>
      </c>
      <c r="D11" s="214"/>
      <c r="E11" s="214">
        <v>4.3</v>
      </c>
      <c r="F11" s="214">
        <v>89</v>
      </c>
      <c r="G11" s="194" t="s">
        <v>190</v>
      </c>
      <c r="H11" s="214">
        <v>2.2999999999999998</v>
      </c>
      <c r="I11" s="215"/>
      <c r="J11" s="199">
        <f>IF(L11, 1, 0) + IF(M11, 2, 0) + IF(N11, 4, 0) + IF(O11, 8, 0) + IF(P11, 16, 0)</f>
        <v>13</v>
      </c>
      <c r="K11" s="84" t="b">
        <v>0</v>
      </c>
      <c r="L11" s="84" t="b">
        <v>1</v>
      </c>
      <c r="M11" s="84" t="b">
        <v>0</v>
      </c>
      <c r="N11" s="84" t="b">
        <v>1</v>
      </c>
      <c r="O11" s="84" t="b">
        <v>1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23.427083333333332</v>
      </c>
      <c r="D12" s="12">
        <f>AVERAGE(D9:D11)</f>
        <v>2.1</v>
      </c>
      <c r="E12" s="12">
        <f>AVERAGE(E9:E11)</f>
        <v>5.333333333333333</v>
      </c>
      <c r="F12" s="13">
        <f>AVERAGE(F9:F11)</f>
        <v>83.666666666666671</v>
      </c>
      <c r="G12" s="14"/>
      <c r="H12" s="15">
        <f>AVERAGE(H9:H11)</f>
        <v>4.4666666666666659</v>
      </c>
      <c r="I12" s="16"/>
      <c r="J12" s="17">
        <f>AVERAGE(J9:J11)</f>
        <v>9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9" t="s">
        <v>25</v>
      </c>
      <c r="C14" s="15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91" t="s">
        <v>178</v>
      </c>
      <c r="D16" s="193" t="s">
        <v>179</v>
      </c>
      <c r="E16" s="193" t="s">
        <v>182</v>
      </c>
      <c r="F16" s="193" t="s">
        <v>183</v>
      </c>
      <c r="G16" s="193" t="s">
        <v>184</v>
      </c>
      <c r="H16" s="193" t="s">
        <v>183</v>
      </c>
      <c r="I16" s="193" t="s">
        <v>187</v>
      </c>
      <c r="J16" s="86"/>
      <c r="K16" s="87"/>
      <c r="L16" s="86"/>
      <c r="M16" s="86"/>
      <c r="N16" s="86"/>
      <c r="O16" s="86"/>
      <c r="P16" s="193" t="s">
        <v>41</v>
      </c>
    </row>
    <row r="17" spans="2:16" ht="14.1" customHeight="1" x14ac:dyDescent="0.25">
      <c r="B17" s="25" t="s">
        <v>42</v>
      </c>
      <c r="C17" s="192">
        <v>0.65902777777777777</v>
      </c>
      <c r="D17" s="192">
        <v>0.66041666666666665</v>
      </c>
      <c r="E17" s="192">
        <v>0.68819444444444444</v>
      </c>
      <c r="F17" s="192">
        <v>0.71388888888888891</v>
      </c>
      <c r="G17" s="192">
        <v>0.73263888888888884</v>
      </c>
      <c r="H17" s="192">
        <v>0.76736111111111116</v>
      </c>
      <c r="I17" s="192">
        <v>0.87847222222222221</v>
      </c>
      <c r="J17" s="87"/>
      <c r="K17" s="87"/>
      <c r="L17" s="87"/>
      <c r="M17" s="87"/>
      <c r="N17" s="87"/>
      <c r="O17" s="87"/>
      <c r="P17" s="192">
        <v>0.13680555555555554</v>
      </c>
    </row>
    <row r="18" spans="2:16" ht="14.1" customHeight="1" x14ac:dyDescent="0.25">
      <c r="B18" s="25" t="s">
        <v>43</v>
      </c>
      <c r="C18" s="193">
        <v>25871</v>
      </c>
      <c r="D18" s="193">
        <f>C18+1</f>
        <v>25872</v>
      </c>
      <c r="E18" s="193">
        <f t="shared" ref="E18" si="0">D19+1</f>
        <v>25877</v>
      </c>
      <c r="F18" s="193">
        <f>E19+1</f>
        <v>25893</v>
      </c>
      <c r="G18" s="193">
        <f>F19+1</f>
        <v>25905</v>
      </c>
      <c r="H18" s="193">
        <f>G19+1</f>
        <v>25927</v>
      </c>
      <c r="I18" s="193">
        <f>H19+1</f>
        <v>25935</v>
      </c>
      <c r="J18" s="86"/>
      <c r="K18" s="86"/>
      <c r="L18" s="86"/>
      <c r="M18" s="86"/>
      <c r="N18" s="86"/>
      <c r="O18" s="86"/>
      <c r="P18" s="193">
        <f>MAX(C18:O19)+1</f>
        <v>26004</v>
      </c>
    </row>
    <row r="19" spans="2:16" ht="14.1" customHeight="1" thickBot="1" x14ac:dyDescent="0.3">
      <c r="B19" s="9" t="s">
        <v>44</v>
      </c>
      <c r="C19" s="88"/>
      <c r="D19" s="193">
        <f>D18+4</f>
        <v>25876</v>
      </c>
      <c r="E19" s="193">
        <v>25892</v>
      </c>
      <c r="F19" s="193">
        <v>25904</v>
      </c>
      <c r="G19" s="193">
        <v>25926</v>
      </c>
      <c r="H19" s="193">
        <v>25934</v>
      </c>
      <c r="I19" s="193">
        <v>26003</v>
      </c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16</v>
      </c>
      <c r="F20" s="23">
        <f t="shared" si="1"/>
        <v>12</v>
      </c>
      <c r="G20" s="23">
        <f t="shared" si="1"/>
        <v>22</v>
      </c>
      <c r="H20" s="23">
        <f t="shared" si="1"/>
        <v>8</v>
      </c>
      <c r="I20" s="102">
        <f t="shared" si="1"/>
        <v>69</v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1" t="s">
        <v>46</v>
      </c>
      <c r="C22" s="25" t="s">
        <v>21</v>
      </c>
      <c r="D22" s="25" t="s">
        <v>23</v>
      </c>
      <c r="E22" s="25" t="s">
        <v>47</v>
      </c>
      <c r="F22" s="172" t="s">
        <v>48</v>
      </c>
      <c r="G22" s="172"/>
      <c r="H22" s="172"/>
      <c r="I22" s="172"/>
      <c r="J22" s="25" t="s">
        <v>21</v>
      </c>
      <c r="K22" s="25" t="s">
        <v>23</v>
      </c>
      <c r="L22" s="25" t="s">
        <v>47</v>
      </c>
      <c r="M22" s="172" t="s">
        <v>48</v>
      </c>
      <c r="N22" s="172"/>
      <c r="O22" s="172"/>
      <c r="P22" s="172"/>
    </row>
    <row r="23" spans="2:16" ht="13.5" customHeight="1" x14ac:dyDescent="0.25">
      <c r="B23" s="171"/>
      <c r="C23" s="96"/>
      <c r="D23" s="96"/>
      <c r="E23" s="97" t="s">
        <v>49</v>
      </c>
      <c r="F23" s="170" t="s">
        <v>173</v>
      </c>
      <c r="G23" s="170"/>
      <c r="H23" s="170"/>
      <c r="I23" s="170"/>
      <c r="J23" s="99"/>
      <c r="K23" s="99"/>
      <c r="L23" s="100" t="s">
        <v>50</v>
      </c>
      <c r="M23" s="170" t="s">
        <v>173</v>
      </c>
      <c r="N23" s="170"/>
      <c r="O23" s="170"/>
      <c r="P23" s="170"/>
    </row>
    <row r="24" spans="2:16" ht="13.5" customHeight="1" x14ac:dyDescent="0.25">
      <c r="B24" s="171"/>
      <c r="C24" s="98"/>
      <c r="D24" s="98"/>
      <c r="E24" s="100" t="s">
        <v>180</v>
      </c>
      <c r="F24" s="170" t="s">
        <v>173</v>
      </c>
      <c r="G24" s="170"/>
      <c r="H24" s="170"/>
      <c r="I24" s="170"/>
      <c r="J24" s="99"/>
      <c r="K24" s="99"/>
      <c r="L24" s="100" t="s">
        <v>52</v>
      </c>
      <c r="M24" s="170" t="s">
        <v>173</v>
      </c>
      <c r="N24" s="170"/>
      <c r="O24" s="170"/>
      <c r="P24" s="170"/>
    </row>
    <row r="25" spans="2:16" ht="13.5" customHeight="1" x14ac:dyDescent="0.25">
      <c r="B25" s="171"/>
      <c r="C25" s="98"/>
      <c r="D25" s="98"/>
      <c r="E25" s="100" t="s">
        <v>52</v>
      </c>
      <c r="F25" s="170" t="s">
        <v>173</v>
      </c>
      <c r="G25" s="170"/>
      <c r="H25" s="170"/>
      <c r="I25" s="170"/>
      <c r="J25" s="99"/>
      <c r="K25" s="99"/>
      <c r="L25" s="100" t="s">
        <v>51</v>
      </c>
      <c r="M25" s="170" t="s">
        <v>173</v>
      </c>
      <c r="N25" s="170"/>
      <c r="O25" s="170"/>
      <c r="P25" s="170"/>
    </row>
    <row r="26" spans="2:16" ht="13.5" customHeight="1" x14ac:dyDescent="0.25">
      <c r="B26" s="171"/>
      <c r="C26" s="98"/>
      <c r="D26" s="98"/>
      <c r="E26" s="100" t="s">
        <v>50</v>
      </c>
      <c r="F26" s="170" t="s">
        <v>173</v>
      </c>
      <c r="G26" s="170"/>
      <c r="H26" s="170"/>
      <c r="I26" s="170"/>
      <c r="J26" s="99"/>
      <c r="K26" s="99"/>
      <c r="L26" s="100" t="s">
        <v>49</v>
      </c>
      <c r="M26" s="170" t="s">
        <v>173</v>
      </c>
      <c r="N26" s="170"/>
      <c r="O26" s="170"/>
      <c r="P26" s="17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9" t="s">
        <v>53</v>
      </c>
      <c r="C28" s="159"/>
      <c r="D28" s="15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82">
        <v>0.3979166666666667</v>
      </c>
      <c r="D30" s="183">
        <v>6.3888888888888884E-2</v>
      </c>
      <c r="E30" s="183"/>
      <c r="F30" s="183"/>
      <c r="G30" s="183"/>
      <c r="H30" s="183"/>
      <c r="I30" s="183"/>
      <c r="J30" s="183"/>
      <c r="K30" s="184"/>
      <c r="L30" s="183"/>
      <c r="M30" s="183"/>
      <c r="N30" s="183"/>
      <c r="O30" s="183"/>
      <c r="P30" s="185">
        <f>SUM(C30:J30,L30:N30)</f>
        <v>0.46180555555555558</v>
      </c>
    </row>
    <row r="31" spans="2:16" ht="14.1" customHeight="1" x14ac:dyDescent="0.25">
      <c r="B31" s="26" t="s">
        <v>172</v>
      </c>
      <c r="C31" s="200">
        <v>0.3979166666666667</v>
      </c>
      <c r="D31" s="201">
        <v>6.3888888888888884E-2</v>
      </c>
      <c r="E31" s="201"/>
      <c r="F31" s="201"/>
      <c r="G31" s="201"/>
      <c r="H31" s="201"/>
      <c r="I31" s="201"/>
      <c r="J31" s="201"/>
      <c r="K31" s="201">
        <v>2.5694444444444447E-2</v>
      </c>
      <c r="L31" s="201"/>
      <c r="M31" s="201"/>
      <c r="N31" s="201"/>
      <c r="O31" s="202"/>
      <c r="P31" s="185">
        <f>SUM(C31:N31)</f>
        <v>0.48750000000000004</v>
      </c>
    </row>
    <row r="32" spans="2:16" ht="14.1" customHeight="1" x14ac:dyDescent="0.25">
      <c r="B32" s="26" t="s">
        <v>68</v>
      </c>
      <c r="C32" s="203">
        <v>0.36319444444444443</v>
      </c>
      <c r="D32" s="204">
        <v>2.6388888888888889E-2</v>
      </c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5"/>
      <c r="P32" s="185">
        <f>SUM(C32:N32)</f>
        <v>0.38958333333333334</v>
      </c>
    </row>
    <row r="33" spans="2:16" ht="14.1" customHeight="1" thickBot="1" x14ac:dyDescent="0.3">
      <c r="B33" s="26" t="s">
        <v>69</v>
      </c>
      <c r="C33" s="206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8"/>
      <c r="P33" s="209">
        <f>SUM(C33:N33)</f>
        <v>0</v>
      </c>
    </row>
    <row r="34" spans="2:16" ht="14.1" customHeight="1" x14ac:dyDescent="0.25">
      <c r="B34" s="73" t="s">
        <v>170</v>
      </c>
      <c r="C34" s="91">
        <f>C31-C32-C33</f>
        <v>3.4722222222222265E-2</v>
      </c>
      <c r="D34" s="91">
        <f t="shared" ref="D34:P34" si="2">D31-D32-D33</f>
        <v>3.7499999999999992E-2</v>
      </c>
      <c r="E34" s="91">
        <f t="shared" si="2"/>
        <v>0</v>
      </c>
      <c r="F34" s="91">
        <f t="shared" si="2"/>
        <v>0</v>
      </c>
      <c r="G34" s="91">
        <f t="shared" si="2"/>
        <v>0</v>
      </c>
      <c r="H34" s="91">
        <f t="shared" si="2"/>
        <v>0</v>
      </c>
      <c r="I34" s="91">
        <f t="shared" si="2"/>
        <v>0</v>
      </c>
      <c r="J34" s="91">
        <f t="shared" si="2"/>
        <v>0</v>
      </c>
      <c r="K34" s="91">
        <f t="shared" si="2"/>
        <v>2.5694444444444447E-2</v>
      </c>
      <c r="L34" s="91">
        <f t="shared" si="2"/>
        <v>0</v>
      </c>
      <c r="M34" s="91">
        <f t="shared" si="2"/>
        <v>0</v>
      </c>
      <c r="N34" s="91">
        <f t="shared" si="2"/>
        <v>0</v>
      </c>
      <c r="O34" s="90"/>
      <c r="P34" s="74">
        <f t="shared" si="2"/>
        <v>9.7916666666666707E-2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54" t="s">
        <v>70</v>
      </c>
      <c r="C36" s="158" t="s">
        <v>186</v>
      </c>
      <c r="D36" s="158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</row>
    <row r="37" spans="2:16" ht="18" customHeight="1" x14ac:dyDescent="0.25">
      <c r="B37" s="155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55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25">
      <c r="B39" s="155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2:16" ht="18" customHeight="1" x14ac:dyDescent="0.25">
      <c r="B40" s="155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25">
      <c r="B41" s="156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4" t="s">
        <v>71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" customHeight="1" x14ac:dyDescent="0.25">
      <c r="B44" s="147" t="s">
        <v>189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9"/>
    </row>
    <row r="45" spans="2:16" ht="14.1" customHeight="1" x14ac:dyDescent="0.25">
      <c r="B45" s="128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30"/>
    </row>
    <row r="46" spans="2:16" ht="14.1" customHeight="1" x14ac:dyDescent="0.25"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30"/>
    </row>
    <row r="47" spans="2:16" ht="14.1" customHeight="1" x14ac:dyDescent="0.2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" customHeight="1" x14ac:dyDescent="0.25">
      <c r="B48" s="12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30"/>
    </row>
    <row r="49" spans="2:16" ht="14.1" customHeight="1" x14ac:dyDescent="0.25">
      <c r="B49" s="128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30"/>
    </row>
    <row r="50" spans="2:16" ht="14.1" customHeight="1" x14ac:dyDescent="0.25">
      <c r="B50" s="128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30"/>
    </row>
    <row r="51" spans="2:16" ht="14.1" customHeight="1" x14ac:dyDescent="0.25">
      <c r="B51" s="128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30"/>
    </row>
    <row r="52" spans="2:16" ht="14.1" customHeight="1" thickBot="1" x14ac:dyDescent="0.3">
      <c r="B52" s="131"/>
      <c r="C52" s="132"/>
      <c r="D52" s="129"/>
      <c r="E52" s="129"/>
      <c r="F52" s="129"/>
      <c r="G52" s="132"/>
      <c r="H52" s="132"/>
      <c r="I52" s="132"/>
      <c r="J52" s="132"/>
      <c r="K52" s="132"/>
      <c r="L52" s="132"/>
      <c r="M52" s="132"/>
      <c r="N52" s="132"/>
      <c r="O52" s="132"/>
      <c r="P52" s="133"/>
    </row>
    <row r="53" spans="2:16" ht="14.1" customHeight="1" thickTop="1" thickBot="1" x14ac:dyDescent="0.3">
      <c r="B53" s="134" t="s">
        <v>169</v>
      </c>
      <c r="C53" s="135"/>
      <c r="D53" s="101"/>
      <c r="E53" s="101"/>
      <c r="F53" s="101"/>
      <c r="G53" s="138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" customHeight="1" thickTop="1" thickBot="1" x14ac:dyDescent="0.3">
      <c r="B54" s="136" t="s">
        <v>168</v>
      </c>
      <c r="C54" s="137"/>
      <c r="D54" s="137"/>
      <c r="E54" s="137"/>
      <c r="F54" s="212">
        <v>391</v>
      </c>
      <c r="G54" s="141"/>
      <c r="H54" s="142"/>
      <c r="I54" s="142"/>
      <c r="J54" s="142"/>
      <c r="K54" s="142"/>
      <c r="L54" s="142"/>
      <c r="M54" s="142"/>
      <c r="N54" s="142"/>
      <c r="O54" s="142"/>
      <c r="P54" s="143"/>
    </row>
    <row r="55" spans="2:16" ht="13.5" customHeight="1" thickTop="1" x14ac:dyDescent="0.25"/>
    <row r="56" spans="2:16" ht="17.25" customHeight="1" x14ac:dyDescent="0.25">
      <c r="B56" s="115" t="s">
        <v>72</v>
      </c>
      <c r="C56" s="115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16" t="s">
        <v>73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8"/>
      <c r="N57" s="119" t="s">
        <v>74</v>
      </c>
      <c r="O57" s="117"/>
      <c r="P57" s="120"/>
    </row>
    <row r="58" spans="2:16" ht="17.100000000000001" customHeight="1" x14ac:dyDescent="0.25">
      <c r="B58" s="121" t="s">
        <v>75</v>
      </c>
      <c r="C58" s="122"/>
      <c r="D58" s="123"/>
      <c r="E58" s="121" t="s">
        <v>76</v>
      </c>
      <c r="F58" s="122"/>
      <c r="G58" s="123"/>
      <c r="H58" s="122" t="s">
        <v>77</v>
      </c>
      <c r="I58" s="122"/>
      <c r="J58" s="122"/>
      <c r="K58" s="124" t="s">
        <v>78</v>
      </c>
      <c r="L58" s="122"/>
      <c r="M58" s="125"/>
      <c r="N58" s="126"/>
      <c r="O58" s="122"/>
      <c r="P58" s="127"/>
    </row>
    <row r="59" spans="2:16" ht="20.100000000000001" customHeight="1" x14ac:dyDescent="0.25">
      <c r="B59" s="103" t="s">
        <v>79</v>
      </c>
      <c r="C59" s="104"/>
      <c r="D59" s="33" t="b">
        <v>1</v>
      </c>
      <c r="E59" s="103" t="s">
        <v>80</v>
      </c>
      <c r="F59" s="104"/>
      <c r="G59" s="33" t="b">
        <v>1</v>
      </c>
      <c r="H59" s="111" t="s">
        <v>81</v>
      </c>
      <c r="I59" s="104"/>
      <c r="J59" s="33" t="b">
        <v>1</v>
      </c>
      <c r="K59" s="111" t="s">
        <v>82</v>
      </c>
      <c r="L59" s="104"/>
      <c r="M59" s="33" t="b">
        <v>1</v>
      </c>
      <c r="N59" s="112" t="s">
        <v>83</v>
      </c>
      <c r="O59" s="104"/>
      <c r="P59" s="33" t="b">
        <v>1</v>
      </c>
    </row>
    <row r="60" spans="2:16" ht="20.100000000000001" customHeight="1" x14ac:dyDescent="0.25">
      <c r="B60" s="103" t="s">
        <v>84</v>
      </c>
      <c r="C60" s="104"/>
      <c r="D60" s="33" t="b">
        <v>1</v>
      </c>
      <c r="E60" s="103" t="s">
        <v>85</v>
      </c>
      <c r="F60" s="104"/>
      <c r="G60" s="33" t="b">
        <v>1</v>
      </c>
      <c r="H60" s="111" t="s">
        <v>86</v>
      </c>
      <c r="I60" s="104"/>
      <c r="J60" s="33" t="b">
        <v>1</v>
      </c>
      <c r="K60" s="111" t="s">
        <v>87</v>
      </c>
      <c r="L60" s="104"/>
      <c r="M60" s="33" t="b">
        <v>1</v>
      </c>
      <c r="N60" s="112" t="s">
        <v>88</v>
      </c>
      <c r="O60" s="104"/>
      <c r="P60" s="33" t="b">
        <v>1</v>
      </c>
    </row>
    <row r="61" spans="2:16" ht="20.100000000000001" customHeight="1" x14ac:dyDescent="0.25">
      <c r="B61" s="103" t="s">
        <v>89</v>
      </c>
      <c r="C61" s="104"/>
      <c r="D61" s="33" t="b">
        <v>1</v>
      </c>
      <c r="E61" s="103" t="s">
        <v>90</v>
      </c>
      <c r="F61" s="104"/>
      <c r="G61" s="33" t="b">
        <v>1</v>
      </c>
      <c r="H61" s="111" t="s">
        <v>91</v>
      </c>
      <c r="I61" s="104"/>
      <c r="J61" s="33" t="b">
        <v>1</v>
      </c>
      <c r="K61" s="111" t="s">
        <v>92</v>
      </c>
      <c r="L61" s="104"/>
      <c r="M61" s="33" t="b">
        <v>1</v>
      </c>
      <c r="N61" s="112" t="s">
        <v>93</v>
      </c>
      <c r="O61" s="104"/>
      <c r="P61" s="33" t="b">
        <v>1</v>
      </c>
    </row>
    <row r="62" spans="2:16" ht="20.100000000000001" customHeight="1" x14ac:dyDescent="0.25">
      <c r="B62" s="111" t="s">
        <v>91</v>
      </c>
      <c r="C62" s="104"/>
      <c r="D62" s="33" t="b">
        <v>1</v>
      </c>
      <c r="E62" s="103" t="s">
        <v>94</v>
      </c>
      <c r="F62" s="104"/>
      <c r="G62" s="33" t="b">
        <v>1</v>
      </c>
      <c r="H62" s="111" t="s">
        <v>95</v>
      </c>
      <c r="I62" s="104"/>
      <c r="J62" s="33" t="b">
        <v>0</v>
      </c>
      <c r="K62" s="111" t="s">
        <v>96</v>
      </c>
      <c r="L62" s="104"/>
      <c r="M62" s="33" t="b">
        <v>1</v>
      </c>
      <c r="N62" s="112" t="s">
        <v>86</v>
      </c>
      <c r="O62" s="104"/>
      <c r="P62" s="33" t="b">
        <v>1</v>
      </c>
    </row>
    <row r="63" spans="2:16" ht="20.100000000000001" customHeight="1" x14ac:dyDescent="0.25">
      <c r="B63" s="111" t="s">
        <v>97</v>
      </c>
      <c r="C63" s="104"/>
      <c r="D63" s="33" t="b">
        <v>1</v>
      </c>
      <c r="E63" s="103" t="s">
        <v>98</v>
      </c>
      <c r="F63" s="104"/>
      <c r="G63" s="33" t="b">
        <v>1</v>
      </c>
      <c r="H63" s="38"/>
      <c r="I63" s="39"/>
      <c r="J63" s="40"/>
      <c r="K63" s="111" t="s">
        <v>99</v>
      </c>
      <c r="L63" s="104"/>
      <c r="M63" s="33" t="b">
        <v>1</v>
      </c>
      <c r="N63" s="112" t="s">
        <v>167</v>
      </c>
      <c r="O63" s="104"/>
      <c r="P63" s="33" t="b">
        <v>1</v>
      </c>
    </row>
    <row r="64" spans="2:16" ht="20.100000000000001" customHeight="1" x14ac:dyDescent="0.25">
      <c r="B64" s="111" t="s">
        <v>100</v>
      </c>
      <c r="C64" s="104"/>
      <c r="D64" s="33" t="b">
        <v>0</v>
      </c>
      <c r="E64" s="103" t="s">
        <v>101</v>
      </c>
      <c r="F64" s="104"/>
      <c r="G64" s="33" t="b">
        <v>1</v>
      </c>
      <c r="H64" s="41"/>
      <c r="I64" s="42"/>
      <c r="J64" s="43"/>
      <c r="K64" s="113" t="s">
        <v>102</v>
      </c>
      <c r="L64" s="114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03" t="s">
        <v>165</v>
      </c>
      <c r="F65" s="104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05" t="s">
        <v>108</v>
      </c>
      <c r="C69" s="105"/>
      <c r="D69" s="51"/>
      <c r="E69" s="51"/>
      <c r="F69" s="107" t="s">
        <v>109</v>
      </c>
      <c r="G69" s="109" t="s">
        <v>110</v>
      </c>
      <c r="H69" s="51"/>
      <c r="I69" s="105" t="s">
        <v>111</v>
      </c>
      <c r="J69" s="105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06"/>
      <c r="C70" s="106"/>
      <c r="D70" s="55"/>
      <c r="E70" s="56"/>
      <c r="F70" s="108"/>
      <c r="G70" s="110"/>
      <c r="H70" s="57"/>
      <c r="I70" s="106"/>
      <c r="J70" s="106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186">
        <v>-153.34</v>
      </c>
      <c r="D72" s="186">
        <v>-155.09</v>
      </c>
      <c r="E72" s="79" t="s">
        <v>121</v>
      </c>
      <c r="F72" s="186">
        <v>16.399999999999999</v>
      </c>
      <c r="G72" s="186">
        <v>16.5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186">
        <v>-139.34</v>
      </c>
      <c r="D73" s="186">
        <v>-140.63</v>
      </c>
      <c r="E73" s="80" t="s">
        <v>125</v>
      </c>
      <c r="F73" s="187">
        <v>37</v>
      </c>
      <c r="G73" s="187">
        <v>44.4</v>
      </c>
      <c r="H73" s="92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186">
        <v>-206.17</v>
      </c>
      <c r="D74" s="186">
        <v>-206.64</v>
      </c>
      <c r="E74" s="80" t="s">
        <v>130</v>
      </c>
      <c r="F74" s="188">
        <v>20</v>
      </c>
      <c r="G74" s="188">
        <v>20</v>
      </c>
      <c r="H74" s="92"/>
      <c r="I74" s="66" t="s">
        <v>131</v>
      </c>
      <c r="J74" s="34">
        <v>0</v>
      </c>
      <c r="K74" s="67" t="s">
        <v>132</v>
      </c>
      <c r="L74" s="34">
        <v>2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186">
        <v>-113.5</v>
      </c>
      <c r="D75" s="186">
        <v>-115.22</v>
      </c>
      <c r="E75" s="80" t="s">
        <v>135</v>
      </c>
      <c r="F75" s="188">
        <v>50</v>
      </c>
      <c r="G75" s="188">
        <v>50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186">
        <v>21.97</v>
      </c>
      <c r="D76" s="186">
        <v>21.5</v>
      </c>
      <c r="E76" s="80" t="s">
        <v>140</v>
      </c>
      <c r="F76" s="188">
        <v>40</v>
      </c>
      <c r="G76" s="188">
        <v>40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86">
        <v>26.02</v>
      </c>
      <c r="D77" s="186">
        <v>25.53</v>
      </c>
      <c r="E77" s="80" t="s">
        <v>145</v>
      </c>
      <c r="F77" s="188">
        <v>170</v>
      </c>
      <c r="G77" s="188">
        <v>170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86">
        <v>18.559999999999999</v>
      </c>
      <c r="D78" s="186">
        <v>17.989999999999998</v>
      </c>
      <c r="E78" s="80" t="s">
        <v>150</v>
      </c>
      <c r="F78" s="189"/>
      <c r="G78" s="189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86">
        <v>19.41</v>
      </c>
      <c r="D79" s="186">
        <v>18.87</v>
      </c>
      <c r="E79" s="79" t="s">
        <v>155</v>
      </c>
      <c r="F79" s="186">
        <v>12.3</v>
      </c>
      <c r="G79" s="186">
        <v>8.6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90">
        <v>2.0999999999999999E-5</v>
      </c>
      <c r="D80" s="190">
        <v>2.09E-5</v>
      </c>
      <c r="E80" s="80" t="s">
        <v>160</v>
      </c>
      <c r="F80" s="187">
        <v>52.9</v>
      </c>
      <c r="G80" s="187">
        <v>73.599999999999994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63" t="s">
        <v>164</v>
      </c>
      <c r="C84" s="163"/>
    </row>
    <row r="85" spans="2:16" ht="15" customHeight="1" x14ac:dyDescent="0.25">
      <c r="B85" s="164" t="s">
        <v>191</v>
      </c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6"/>
    </row>
    <row r="86" spans="2:16" ht="15" customHeight="1" x14ac:dyDescent="0.25">
      <c r="B86" s="167" t="s">
        <v>192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25">
      <c r="B87" s="167" t="s">
        <v>193</v>
      </c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9"/>
    </row>
    <row r="88" spans="2:16" ht="15" customHeight="1" x14ac:dyDescent="0.25">
      <c r="B88" s="173" t="s">
        <v>194</v>
      </c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25">
      <c r="B89" s="179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1"/>
    </row>
    <row r="90" spans="2:16" ht="15" customHeight="1" x14ac:dyDescent="0.2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2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2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2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2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2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2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2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2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2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2024-06-22T03:25:06Z</dcterms:modified>
</cp:coreProperties>
</file>