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H19" i="1"/>
  <c r="H18" i="1" l="1"/>
  <c r="I18" i="1" s="1"/>
  <c r="G18" i="1"/>
  <c r="F18" i="1"/>
  <c r="E18" i="1"/>
  <c r="J23" i="1" l="1"/>
  <c r="K23" i="1" s="1"/>
  <c r="J25" i="1" s="1"/>
  <c r="D18" i="1"/>
  <c r="C23" i="1" s="1"/>
  <c r="D23" i="1" s="1"/>
  <c r="C25" i="1" s="1"/>
  <c r="D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<sst xmlns="http://schemas.openxmlformats.org/spreadsheetml/2006/main" count="216" uniqueCount="198">
  <si>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</si>
  <si>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</si>
  <si>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</si>
  <si>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</si>
  <si>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</si>
  <si>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</si>
  <si>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</si>
  <si>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</si>
  <si>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</si>
  <si>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</si>
  <si>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</si>
  <si>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</si>
  <si>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</si>
  <si>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</si>
  <si>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</si>
  <si>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</si>
  <si>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</si>
  <si>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</si>
  <si>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</si>
  <si>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</si>
  <si>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</si>
  <si>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</si>
  <si>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</si>
  <si>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</si>
  <si>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</si>
  <si>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</si>
  <si>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</si>
  <si>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</si>
  <si>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</si>
  <si>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</si>
  <si>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</si>
  <si>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</si>
  <si>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</si>
  <si>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</si>
  <si>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</si>
  <si>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</si>
  <si>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</si>
  <si>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</si>
  <si>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</si>
  <si>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</si>
  <si>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</si>
  <si>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</si>
  <si>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</si>
  <si>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</si>
  <si>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</si>
  <si>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</si>
  <si>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</si>
  <si>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</si>
  <si>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</si>
  <si>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</si>
  <si>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</si>
  <si>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</si>
  <si>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</si>
  <si>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</si>
  <si>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</si>
  <si>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</si>
  <si>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</si>
  <si>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</si>
  <si>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</si>
  <si>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</si>
  <si>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</si>
  <si>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</si>
  <si>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</si>
  <si>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</si>
  <si>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</si>
  <si>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</si>
  <si>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</si>
  <si>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</si>
  <si>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</si>
  <si>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</si>
  <si>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</si>
  <si>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</si>
  <si>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</si>
  <si>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</si>
  <si>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</si>
  <si>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</si>
  <si>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</si>
  <si>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</si>
  <si>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</si>
  <si>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</si>
  <si>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</si>
  <si>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</si>
  <si>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</si>
  <si>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</si>
  <si>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</si>
  <si>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</si>
  <si>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</si>
  <si>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</si>
  <si>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</si>
  <si>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</si>
  <si>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</si>
  <si>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</si>
  <si>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</si>
  <si>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</si>
  <si>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</si>
  <si>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</si>
  <si>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</si>
  <si>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</si>
  <si>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</si>
  <si>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</si>
  <si>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</si>
  <si>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</si>
  <si>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</si>
  <si>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</si>
  <si>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</si>
  <si>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</si>
  <si>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</si>
  <si>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</si>
  <si>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</si>
  <si>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</si>
  <si>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</si>
  <si>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</si>
  <si>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</si>
  <si>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</si>
  <si>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</si>
  <si>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</si>
  <si>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</si>
  <si>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</si>
  <si>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</si>
  <si>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</si>
  <si>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</si>
  <si>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</si>
  <si>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</si>
  <si>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</si>
  <si>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</si>
  <si>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</si>
  <si>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</si>
  <si>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</si>
  <si>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</si>
  <si>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</si>
  <si>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</si>
  <si>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</si>
  <si>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</si>
  <si>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</si>
  <si>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</si>
  <si>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</si>
  <si>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</si>
  <si>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</si>
  <si>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</si>
  <si>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</si>
  <si>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</si>
  <si>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</si>
  <si>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</si>
  <si>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</si>
  <si>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</si>
  <si>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</si>
  <si>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</si>
  <si>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</si>
  <si>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</si>
  <si>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</si>
  <si>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</si>
  <si>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</si>
  <si>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</si>
  <si>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</si>
  <si>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</si>
  <si>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</si>
  <si>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</si>
  <si>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</si>
  <si>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</si>
  <si>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</si>
  <si>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</si>
  <si>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</si>
  <si>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</si>
  <si>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</si>
  <si>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</si>
  <si>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</si>
  <si>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</si>
  <si>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</si>
  <si>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</si>
  <si>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</si>
  <si>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</si>
  <si>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</si>
  <si>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</si>
  <si>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</si>
  <si>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</si>
  <si>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</si>
  <si>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</si>
  <si>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</si>
  <si>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</si>
  <si>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</si>
  <si>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2) 돔에어콘, 찬바람 안 나옴 → 꺼둠</t>
    <phoneticPr fontId="3" type="noConversion"/>
  </si>
  <si>
    <t>김부진</t>
    <phoneticPr fontId="3" type="noConversion"/>
  </si>
  <si>
    <t>V</t>
    <phoneticPr fontId="4" type="noConversion"/>
  </si>
  <si>
    <t>1) 방풍막 분리</t>
    <phoneticPr fontId="3" type="noConversion"/>
  </si>
  <si>
    <t>E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</si>
  <si>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</si>
  <si>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</si>
  <si>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</si>
  <si>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20s/37k 22s/25k 31s/24k 45s/24k</t>
    <phoneticPr fontId="3" type="noConversion"/>
  </si>
  <si>
    <t>23s/44k 23s/30k 27s/25k 37s/21k 60s/20k</t>
    <phoneticPr fontId="3" type="noConversion"/>
  </si>
  <si>
    <t>M_022331-022332:K</t>
    <phoneticPr fontId="3" type="noConversion"/>
  </si>
  <si>
    <t>N</t>
    <phoneticPr fontId="3" type="noConversion"/>
  </si>
  <si>
    <t>TMT</t>
    <phoneticPr fontId="3" type="noConversion"/>
  </si>
  <si>
    <t xml:space="preserve"> [19:50] 벽 물방울이 떨어지기 시작하여 중단 대기 [20:45]재개  [01:10]돔내부 고습으로 중단후 제습기 가동 [02:30]재개</t>
    <phoneticPr fontId="3" type="noConversion"/>
  </si>
  <si>
    <t>60s/20k 50s/21k 37s/22k 28s/22k</t>
    <phoneticPr fontId="3" type="noConversion"/>
  </si>
  <si>
    <t>60s/14k 60s/20k 46s/23k 32s/25k 20s/21k</t>
    <phoneticPr fontId="3" type="noConversion"/>
  </si>
  <si>
    <t>3) 돔 정면을 비추는 외부전경카메라의 영상, 업데이트 안됨</t>
    <phoneticPr fontId="3" type="noConversion"/>
  </si>
  <si>
    <t>4) [17:00]경 망원경 좌표 이동중 TCC Down됨, " FATAL ERROR : Position callback has stopped 86895076 "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</si>
</sst>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6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0" borderId="0" xfId="0" applyNumberFormat="1" applyFont="1" applyAlignment="1" applyProtection="1">
      <alignment vertical="center"/>
    </xf>
    <xf numFmtId="0" fontId="55" fillId="0" borderId="0" xfId="0" applyFont="1" applyAlignment="1" applyProtection="1"/>
    <xf numFmtId="177" fontId="48" fillId="7" borderId="1" xfId="0" applyNumberFormat="1" applyFont="1" applyFill="1" applyBorder="1" applyAlignment="1" applyProtection="1">
      <alignment horizontal="center" vertical="center"/>
      <protection locked="0"/>
    </xf>
    <xf numFmtId="177" fontId="48" fillId="7" borderId="15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1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13" sqref="G13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58">
        <v>45451</v>
      </c>
      <c r="D3" s="159"/>
      <c r="E3" s="1"/>
      <c r="F3" s="1"/>
      <c r="G3" s="1"/>
      <c r="H3" s="1"/>
      <c r="I3" s="1"/>
      <c r="J3" s="1"/>
      <c r="K3" s="36" t="s">
        <v>2</v>
      </c>
      <c r="L3" s="160">
        <f>(P31-(P32+P33))/P31*100</f>
        <v>81.756756756756758</v>
      </c>
      <c r="M3" s="160"/>
      <c r="N3" s="36" t="s">
        <v>3</v>
      </c>
      <c r="O3" s="160">
        <f>(P31-P33)/P31*100</f>
        <v>100</v>
      </c>
      <c r="P3" s="160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7">
        <v>0.69791666666666663</v>
      </c>
      <c r="D9" s="108">
        <v>1.72</v>
      </c>
      <c r="E9" s="108">
        <v>6</v>
      </c>
      <c r="F9" s="108">
        <v>57</v>
      </c>
      <c r="G9" s="109" t="s">
        <v>184</v>
      </c>
      <c r="H9" s="110">
        <v>2.2999999999999998</v>
      </c>
      <c r="I9" s="142">
        <v>3.9</v>
      </c>
      <c r="J9" s="111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115">
        <v>0.91666666666666663</v>
      </c>
      <c r="D10" s="110">
        <v>1.76</v>
      </c>
      <c r="E10" s="110">
        <v>3</v>
      </c>
      <c r="F10" s="110">
        <v>76</v>
      </c>
      <c r="G10" s="119" t="s">
        <v>191</v>
      </c>
      <c r="H10" s="110">
        <v>6</v>
      </c>
      <c r="I10" s="116"/>
      <c r="J10" s="111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28">
        <v>0.17361111111111113</v>
      </c>
      <c r="D11" s="129">
        <v>1.405</v>
      </c>
      <c r="E11" s="129">
        <v>4</v>
      </c>
      <c r="F11" s="129">
        <v>59</v>
      </c>
      <c r="G11" s="130" t="s">
        <v>191</v>
      </c>
      <c r="H11" s="129">
        <v>3.7</v>
      </c>
      <c r="I11" s="131"/>
      <c r="J11" s="132">
        <f>IF(L11, 1, 0) + IF(M11, 2, 0) + IF(N11, 4, 0) + IF(O11, 8, 0) + IF(P11, 16, 0)</f>
        <v>1</v>
      </c>
      <c r="K11" s="84" t="b">
        <v>0</v>
      </c>
      <c r="L11" s="84" t="b">
        <v>1</v>
      </c>
      <c r="M11" s="84" t="b">
        <v>0</v>
      </c>
      <c r="N11" s="84" t="b">
        <v>0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23.475694444444443</v>
      </c>
      <c r="D12" s="12">
        <f>AVERAGE(D9:D11)</f>
        <v>1.6283333333333332</v>
      </c>
      <c r="E12" s="12">
        <f>AVERAGE(E9:E11)</f>
        <v>4.333333333333333</v>
      </c>
      <c r="F12" s="13">
        <f>AVERAGE(F9:F11)</f>
        <v>64</v>
      </c>
      <c r="G12" s="14"/>
      <c r="H12" s="15">
        <f>AVERAGE(H9:H11)</f>
        <v>4</v>
      </c>
      <c r="I12" s="16"/>
      <c r="J12" s="17">
        <f>AVERAGE(J9:J11)</f>
        <v>0.33333333333333331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4" t="s">
        <v>178</v>
      </c>
      <c r="D16" s="106" t="s">
        <v>179</v>
      </c>
      <c r="E16" s="106" t="s">
        <v>185</v>
      </c>
      <c r="F16" s="106" t="s">
        <v>186</v>
      </c>
      <c r="G16" s="106" t="s">
        <v>187</v>
      </c>
      <c r="H16" s="106" t="s">
        <v>192</v>
      </c>
      <c r="I16" s="106" t="s">
        <v>179</v>
      </c>
      <c r="J16" s="86"/>
      <c r="K16" s="87"/>
      <c r="L16" s="86"/>
      <c r="M16" s="86"/>
      <c r="N16" s="86"/>
      <c r="O16" s="86"/>
      <c r="P16" s="106" t="s">
        <v>41</v>
      </c>
    </row>
    <row r="17" spans="2:16" ht="14.1" customHeight="1" x14ac:dyDescent="0.25">
      <c r="B17" s="25" t="s">
        <v>42</v>
      </c>
      <c r="C17" s="105">
        <v>0.63611111111111118</v>
      </c>
      <c r="D17" s="105">
        <v>0.63750000000000007</v>
      </c>
      <c r="E17" s="133">
        <v>0.68402777777777779</v>
      </c>
      <c r="F17" s="133">
        <v>0.70763888888888893</v>
      </c>
      <c r="G17" s="133">
        <v>0.78263888888888899</v>
      </c>
      <c r="H17" s="133">
        <v>0.17222222222222225</v>
      </c>
      <c r="I17" s="133">
        <v>0.19444444444444445</v>
      </c>
      <c r="J17" s="87"/>
      <c r="K17" s="87"/>
      <c r="L17" s="87"/>
      <c r="M17" s="87"/>
      <c r="N17" s="87"/>
      <c r="O17" s="87"/>
      <c r="P17" s="133">
        <v>0.21111111111111111</v>
      </c>
    </row>
    <row r="18" spans="2:16" ht="14.1" customHeight="1" x14ac:dyDescent="0.25">
      <c r="B18" s="25" t="s">
        <v>43</v>
      </c>
      <c r="C18" s="106">
        <v>22254</v>
      </c>
      <c r="D18" s="106">
        <f>C18+1</f>
        <v>22255</v>
      </c>
      <c r="E18" s="106">
        <f t="shared" ref="E18" si="0">D19+1</f>
        <v>22269</v>
      </c>
      <c r="F18" s="106">
        <f>E19+1</f>
        <v>22285</v>
      </c>
      <c r="G18" s="106">
        <f>F19+1</f>
        <v>22330</v>
      </c>
      <c r="H18" s="106">
        <f>G19+1</f>
        <v>22520</v>
      </c>
      <c r="I18" s="106">
        <f>H19+1</f>
        <v>22534</v>
      </c>
      <c r="J18" s="87"/>
      <c r="K18" s="86"/>
      <c r="L18" s="86"/>
      <c r="M18" s="86"/>
      <c r="N18" s="86"/>
      <c r="O18" s="86"/>
      <c r="P18" s="106">
        <f>MAX(C18:O19)+1</f>
        <v>22548</v>
      </c>
    </row>
    <row r="19" spans="2:16" ht="14.1" customHeight="1" thickBot="1" x14ac:dyDescent="0.3">
      <c r="B19" s="9" t="s">
        <v>44</v>
      </c>
      <c r="C19" s="88"/>
      <c r="D19" s="106">
        <v>22268</v>
      </c>
      <c r="E19" s="106">
        <v>22284</v>
      </c>
      <c r="F19" s="106">
        <v>22329</v>
      </c>
      <c r="G19" s="106">
        <v>22519</v>
      </c>
      <c r="H19" s="106">
        <f>H18+13</f>
        <v>22533</v>
      </c>
      <c r="I19" s="106">
        <v>22547</v>
      </c>
      <c r="J19" s="89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14</v>
      </c>
      <c r="E20" s="23">
        <f t="shared" ref="E20:O20" si="1">IF(ISNUMBER(E18),E19-E18+1,"")</f>
        <v>16</v>
      </c>
      <c r="F20" s="23">
        <f t="shared" si="1"/>
        <v>45</v>
      </c>
      <c r="G20" s="23">
        <f t="shared" si="1"/>
        <v>190</v>
      </c>
      <c r="H20" s="23">
        <f t="shared" si="1"/>
        <v>14</v>
      </c>
      <c r="I20" s="23">
        <f t="shared" si="1"/>
        <v>14</v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6" t="s">
        <v>46</v>
      </c>
      <c r="C22" s="25" t="s">
        <v>21</v>
      </c>
      <c r="D22" s="25" t="s">
        <v>23</v>
      </c>
      <c r="E22" s="25" t="s">
        <v>47</v>
      </c>
      <c r="F22" s="167" t="s">
        <v>48</v>
      </c>
      <c r="G22" s="167"/>
      <c r="H22" s="167"/>
      <c r="I22" s="167"/>
      <c r="J22" s="25" t="s">
        <v>21</v>
      </c>
      <c r="K22" s="25" t="s">
        <v>23</v>
      </c>
      <c r="L22" s="25" t="s">
        <v>47</v>
      </c>
      <c r="M22" s="167" t="s">
        <v>48</v>
      </c>
      <c r="N22" s="167"/>
      <c r="O22" s="167"/>
      <c r="P22" s="167"/>
    </row>
    <row r="23" spans="2:16" ht="13.5" customHeight="1" x14ac:dyDescent="0.25">
      <c r="B23" s="166"/>
      <c r="C23" s="126">
        <f>D18+5</f>
        <v>22260</v>
      </c>
      <c r="D23" s="126">
        <f>C23+3</f>
        <v>22263</v>
      </c>
      <c r="E23" s="109" t="s">
        <v>49</v>
      </c>
      <c r="F23" s="165" t="s">
        <v>188</v>
      </c>
      <c r="G23" s="165"/>
      <c r="H23" s="165"/>
      <c r="I23" s="165"/>
      <c r="J23" s="113">
        <f>I18+5</f>
        <v>22539</v>
      </c>
      <c r="K23" s="113">
        <f>J23+3</f>
        <v>22542</v>
      </c>
      <c r="L23" s="112" t="s">
        <v>50</v>
      </c>
      <c r="M23" s="165" t="s">
        <v>194</v>
      </c>
      <c r="N23" s="165"/>
      <c r="O23" s="165"/>
      <c r="P23" s="165"/>
    </row>
    <row r="24" spans="2:16" ht="13.5" customHeight="1" x14ac:dyDescent="0.25">
      <c r="B24" s="166"/>
      <c r="C24" s="127"/>
      <c r="D24" s="127"/>
      <c r="E24" s="112" t="s">
        <v>182</v>
      </c>
      <c r="F24" s="165" t="s">
        <v>173</v>
      </c>
      <c r="G24" s="165"/>
      <c r="H24" s="165"/>
      <c r="I24" s="165"/>
      <c r="J24" s="113"/>
      <c r="K24" s="113"/>
      <c r="L24" s="112" t="s">
        <v>52</v>
      </c>
      <c r="M24" s="165" t="s">
        <v>173</v>
      </c>
      <c r="N24" s="165"/>
      <c r="O24" s="165"/>
      <c r="P24" s="165"/>
    </row>
    <row r="25" spans="2:16" ht="13.5" customHeight="1" x14ac:dyDescent="0.25">
      <c r="B25" s="166"/>
      <c r="C25" s="127">
        <f>D23+1</f>
        <v>22264</v>
      </c>
      <c r="D25" s="127">
        <f>C25+4</f>
        <v>22268</v>
      </c>
      <c r="E25" s="112" t="s">
        <v>52</v>
      </c>
      <c r="F25" s="165" t="s">
        <v>189</v>
      </c>
      <c r="G25" s="165"/>
      <c r="H25" s="165"/>
      <c r="I25" s="165"/>
      <c r="J25" s="113">
        <f>K23+1</f>
        <v>22543</v>
      </c>
      <c r="K25" s="113">
        <f>J25+4</f>
        <v>22547</v>
      </c>
      <c r="L25" s="112" t="s">
        <v>51</v>
      </c>
      <c r="M25" s="165" t="s">
        <v>195</v>
      </c>
      <c r="N25" s="165"/>
      <c r="O25" s="165"/>
      <c r="P25" s="165"/>
    </row>
    <row r="26" spans="2:16" ht="13.5" customHeight="1" x14ac:dyDescent="0.25">
      <c r="B26" s="166"/>
      <c r="C26" s="127"/>
      <c r="D26" s="127"/>
      <c r="E26" s="112" t="s">
        <v>50</v>
      </c>
      <c r="F26" s="165" t="s">
        <v>173</v>
      </c>
      <c r="G26" s="165"/>
      <c r="H26" s="165"/>
      <c r="I26" s="165"/>
      <c r="J26" s="113"/>
      <c r="K26" s="113"/>
      <c r="L26" s="112" t="s">
        <v>49</v>
      </c>
      <c r="M26" s="165" t="s">
        <v>173</v>
      </c>
      <c r="N26" s="165"/>
      <c r="O26" s="165"/>
      <c r="P26" s="16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7" t="s">
        <v>53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2">
        <v>0.39305555555555555</v>
      </c>
      <c r="D30" s="103">
        <v>6.7361111111111108E-2</v>
      </c>
      <c r="E30" s="120"/>
      <c r="F30" s="103"/>
      <c r="G30" s="103"/>
      <c r="H30" s="120"/>
      <c r="I30" s="103"/>
      <c r="J30" s="103"/>
      <c r="K30" s="121"/>
      <c r="L30" s="120"/>
      <c r="M30" s="120"/>
      <c r="N30" s="120"/>
      <c r="O30" s="120"/>
      <c r="P30" s="117">
        <f>SUM(C30:J30,L30:N30)</f>
        <v>0.46041666666666664</v>
      </c>
    </row>
    <row r="31" spans="2:16" ht="14.1" customHeight="1" x14ac:dyDescent="0.25">
      <c r="B31" s="26" t="s">
        <v>172</v>
      </c>
      <c r="C31" s="140">
        <v>0.39305555555555555</v>
      </c>
      <c r="D31" s="139">
        <v>7.4999999999999997E-2</v>
      </c>
      <c r="E31" s="100"/>
      <c r="F31" s="143"/>
      <c r="G31" s="100"/>
      <c r="H31" s="100"/>
      <c r="I31" s="143"/>
      <c r="J31" s="143"/>
      <c r="K31" s="139">
        <v>4.5833333333333337E-2</v>
      </c>
      <c r="L31" s="100"/>
      <c r="M31" s="100"/>
      <c r="N31" s="100"/>
      <c r="O31" s="101"/>
      <c r="P31" s="117">
        <f>SUM(C31:N31)</f>
        <v>0.51388888888888884</v>
      </c>
    </row>
    <row r="32" spans="2:16" ht="14.1" customHeight="1" x14ac:dyDescent="0.25">
      <c r="B32" s="26" t="s">
        <v>68</v>
      </c>
      <c r="C32" s="137">
        <v>9.375E-2</v>
      </c>
      <c r="D32" s="136"/>
      <c r="E32" s="90"/>
      <c r="F32" s="144"/>
      <c r="G32" s="144"/>
      <c r="H32" s="90"/>
      <c r="I32" s="144"/>
      <c r="J32" s="144"/>
      <c r="K32" s="90"/>
      <c r="L32" s="90"/>
      <c r="M32" s="90"/>
      <c r="N32" s="90"/>
      <c r="O32" s="91"/>
      <c r="P32" s="117">
        <f>SUM(C32:N32)</f>
        <v>9.375E-2</v>
      </c>
    </row>
    <row r="33" spans="2:16" ht="14.1" customHeight="1" thickBot="1" x14ac:dyDescent="0.3">
      <c r="B33" s="26" t="s">
        <v>69</v>
      </c>
      <c r="C33" s="125"/>
      <c r="D33" s="124"/>
      <c r="E33" s="92"/>
      <c r="F33" s="92"/>
      <c r="G33" s="92"/>
      <c r="H33" s="92"/>
      <c r="I33" s="92"/>
      <c r="J33" s="92"/>
      <c r="K33" s="124"/>
      <c r="L33" s="92"/>
      <c r="M33" s="92"/>
      <c r="N33" s="92"/>
      <c r="O33" s="93"/>
      <c r="P33" s="118">
        <f>SUM(C33:N33)</f>
        <v>0</v>
      </c>
    </row>
    <row r="34" spans="2:16" ht="14.1" customHeight="1" x14ac:dyDescent="0.25">
      <c r="B34" s="73" t="s">
        <v>170</v>
      </c>
      <c r="C34" s="95">
        <f>C31-C32-C33</f>
        <v>0.29930555555555555</v>
      </c>
      <c r="D34" s="95">
        <f t="shared" ref="D34:P34" si="2">D31-D32-D33</f>
        <v>7.4999999999999997E-2</v>
      </c>
      <c r="E34" s="95">
        <f t="shared" si="2"/>
        <v>0</v>
      </c>
      <c r="F34" s="95">
        <f t="shared" si="2"/>
        <v>0</v>
      </c>
      <c r="G34" s="95">
        <f t="shared" si="2"/>
        <v>0</v>
      </c>
      <c r="H34" s="95">
        <f t="shared" si="2"/>
        <v>0</v>
      </c>
      <c r="I34" s="95">
        <f t="shared" si="2"/>
        <v>0</v>
      </c>
      <c r="J34" s="95">
        <f t="shared" si="2"/>
        <v>0</v>
      </c>
      <c r="K34" s="95">
        <f t="shared" si="2"/>
        <v>4.5833333333333337E-2</v>
      </c>
      <c r="L34" s="95">
        <f t="shared" si="2"/>
        <v>0</v>
      </c>
      <c r="M34" s="95">
        <f t="shared" si="2"/>
        <v>0</v>
      </c>
      <c r="N34" s="95">
        <f t="shared" si="2"/>
        <v>0</v>
      </c>
      <c r="O34" s="94"/>
      <c r="P34" s="74">
        <f t="shared" si="2"/>
        <v>0.42013888888888884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83" t="s">
        <v>70</v>
      </c>
      <c r="C36" s="169" t="s">
        <v>190</v>
      </c>
      <c r="D36" s="169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</row>
    <row r="37" spans="2:16" ht="18" customHeight="1" x14ac:dyDescent="0.25">
      <c r="B37" s="184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</row>
    <row r="38" spans="2:16" ht="18" customHeight="1" x14ac:dyDescent="0.25">
      <c r="B38" s="184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</row>
    <row r="39" spans="2:16" ht="18" customHeight="1" x14ac:dyDescent="0.25">
      <c r="B39" s="184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</row>
    <row r="40" spans="2:16" ht="18" customHeight="1" x14ac:dyDescent="0.25">
      <c r="B40" s="184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</row>
    <row r="41" spans="2:16" ht="18" customHeight="1" x14ac:dyDescent="0.25">
      <c r="B41" s="185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71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74" t="s">
        <v>193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</row>
    <row r="46" spans="2:16" ht="14.1" customHeight="1" x14ac:dyDescent="0.25"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9"/>
    </row>
    <row r="47" spans="2:16" ht="14.1" customHeight="1" x14ac:dyDescent="0.25">
      <c r="B47" s="180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2"/>
    </row>
    <row r="48" spans="2:16" ht="14.1" customHeight="1" x14ac:dyDescent="0.25"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9"/>
    </row>
    <row r="49" spans="2:16" ht="14.1" customHeight="1" x14ac:dyDescent="0.25">
      <c r="B49" s="177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9"/>
    </row>
    <row r="50" spans="2:16" ht="14.1" customHeight="1" x14ac:dyDescent="0.25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9"/>
    </row>
    <row r="51" spans="2:16" ht="14.1" customHeight="1" x14ac:dyDescent="0.25"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9"/>
    </row>
    <row r="52" spans="2:16" ht="14.1" customHeight="1" thickBot="1" x14ac:dyDescent="0.3">
      <c r="B52" s="199"/>
      <c r="C52" s="200"/>
      <c r="D52" s="178"/>
      <c r="E52" s="178"/>
      <c r="F52" s="178"/>
      <c r="G52" s="200"/>
      <c r="H52" s="200"/>
      <c r="I52" s="200"/>
      <c r="J52" s="200"/>
      <c r="K52" s="200"/>
      <c r="L52" s="200"/>
      <c r="M52" s="200"/>
      <c r="N52" s="200"/>
      <c r="O52" s="200"/>
      <c r="P52" s="201"/>
    </row>
    <row r="53" spans="2:16" ht="14.1" customHeight="1" thickTop="1" thickBot="1" x14ac:dyDescent="0.3">
      <c r="B53" s="202" t="s">
        <v>169</v>
      </c>
      <c r="C53" s="203"/>
      <c r="D53" s="122"/>
      <c r="E53" s="122"/>
      <c r="F53" s="114"/>
      <c r="G53" s="206"/>
      <c r="H53" s="207"/>
      <c r="I53" s="207"/>
      <c r="J53" s="207"/>
      <c r="K53" s="207"/>
      <c r="L53" s="207"/>
      <c r="M53" s="207"/>
      <c r="N53" s="207"/>
      <c r="O53" s="207"/>
      <c r="P53" s="208"/>
    </row>
    <row r="54" spans="2:16" ht="14.1" customHeight="1" thickTop="1" thickBot="1" x14ac:dyDescent="0.3">
      <c r="B54" s="204" t="s">
        <v>168</v>
      </c>
      <c r="C54" s="205"/>
      <c r="D54" s="205"/>
      <c r="E54" s="205"/>
      <c r="F54" s="141">
        <v>116</v>
      </c>
      <c r="G54" s="209"/>
      <c r="H54" s="210"/>
      <c r="I54" s="210"/>
      <c r="J54" s="210"/>
      <c r="K54" s="210"/>
      <c r="L54" s="210"/>
      <c r="M54" s="210"/>
      <c r="N54" s="210"/>
      <c r="O54" s="210"/>
      <c r="P54" s="211"/>
    </row>
    <row r="55" spans="2:16" ht="13.5" customHeight="1" thickTop="1" x14ac:dyDescent="0.25"/>
    <row r="56" spans="2:16" ht="17.25" customHeight="1" x14ac:dyDescent="0.25">
      <c r="B56" s="186" t="s">
        <v>72</v>
      </c>
      <c r="C56" s="186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87" t="s">
        <v>73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9"/>
      <c r="N57" s="190" t="s">
        <v>74</v>
      </c>
      <c r="O57" s="188"/>
      <c r="P57" s="191"/>
    </row>
    <row r="58" spans="2:16" ht="17.100000000000001" customHeight="1" x14ac:dyDescent="0.25">
      <c r="B58" s="192" t="s">
        <v>75</v>
      </c>
      <c r="C58" s="193"/>
      <c r="D58" s="194"/>
      <c r="E58" s="192" t="s">
        <v>76</v>
      </c>
      <c r="F58" s="193"/>
      <c r="G58" s="194"/>
      <c r="H58" s="193" t="s">
        <v>77</v>
      </c>
      <c r="I58" s="193"/>
      <c r="J58" s="193"/>
      <c r="K58" s="195" t="s">
        <v>78</v>
      </c>
      <c r="L58" s="193"/>
      <c r="M58" s="196"/>
      <c r="N58" s="197"/>
      <c r="O58" s="193"/>
      <c r="P58" s="198"/>
    </row>
    <row r="59" spans="2:16" ht="20.100000000000001" customHeight="1" x14ac:dyDescent="0.25">
      <c r="B59" s="212" t="s">
        <v>79</v>
      </c>
      <c r="C59" s="213"/>
      <c r="D59" s="33" t="b">
        <v>1</v>
      </c>
      <c r="E59" s="212" t="s">
        <v>80</v>
      </c>
      <c r="F59" s="213"/>
      <c r="G59" s="33" t="b">
        <v>1</v>
      </c>
      <c r="H59" s="214" t="s">
        <v>81</v>
      </c>
      <c r="I59" s="213"/>
      <c r="J59" s="33" t="b">
        <v>1</v>
      </c>
      <c r="K59" s="214" t="s">
        <v>82</v>
      </c>
      <c r="L59" s="213"/>
      <c r="M59" s="33" t="b">
        <v>1</v>
      </c>
      <c r="N59" s="215" t="s">
        <v>83</v>
      </c>
      <c r="O59" s="213"/>
      <c r="P59" s="33" t="b">
        <v>1</v>
      </c>
    </row>
    <row r="60" spans="2:16" ht="20.100000000000001" customHeight="1" x14ac:dyDescent="0.25">
      <c r="B60" s="212" t="s">
        <v>84</v>
      </c>
      <c r="C60" s="213"/>
      <c r="D60" s="33" t="b">
        <v>1</v>
      </c>
      <c r="E60" s="212" t="s">
        <v>85</v>
      </c>
      <c r="F60" s="213"/>
      <c r="G60" s="33" t="b">
        <v>1</v>
      </c>
      <c r="H60" s="214" t="s">
        <v>86</v>
      </c>
      <c r="I60" s="213"/>
      <c r="J60" s="33" t="b">
        <v>1</v>
      </c>
      <c r="K60" s="214" t="s">
        <v>87</v>
      </c>
      <c r="L60" s="213"/>
      <c r="M60" s="33" t="b">
        <v>1</v>
      </c>
      <c r="N60" s="215" t="s">
        <v>88</v>
      </c>
      <c r="O60" s="213"/>
      <c r="P60" s="33" t="b">
        <v>1</v>
      </c>
    </row>
    <row r="61" spans="2:16" ht="20.100000000000001" customHeight="1" x14ac:dyDescent="0.25">
      <c r="B61" s="212" t="s">
        <v>89</v>
      </c>
      <c r="C61" s="213"/>
      <c r="D61" s="33" t="b">
        <v>1</v>
      </c>
      <c r="E61" s="212" t="s">
        <v>90</v>
      </c>
      <c r="F61" s="213"/>
      <c r="G61" s="33" t="b">
        <v>1</v>
      </c>
      <c r="H61" s="214" t="s">
        <v>91</v>
      </c>
      <c r="I61" s="213"/>
      <c r="J61" s="33" t="b">
        <v>1</v>
      </c>
      <c r="K61" s="214" t="s">
        <v>92</v>
      </c>
      <c r="L61" s="213"/>
      <c r="M61" s="33" t="b">
        <v>1</v>
      </c>
      <c r="N61" s="215" t="s">
        <v>93</v>
      </c>
      <c r="O61" s="213"/>
      <c r="P61" s="33" t="b">
        <v>1</v>
      </c>
    </row>
    <row r="62" spans="2:16" ht="20.100000000000001" customHeight="1" x14ac:dyDescent="0.25">
      <c r="B62" s="214" t="s">
        <v>91</v>
      </c>
      <c r="C62" s="213"/>
      <c r="D62" s="33" t="b">
        <v>1</v>
      </c>
      <c r="E62" s="212" t="s">
        <v>94</v>
      </c>
      <c r="F62" s="213"/>
      <c r="G62" s="33" t="b">
        <v>1</v>
      </c>
      <c r="H62" s="214" t="s">
        <v>95</v>
      </c>
      <c r="I62" s="213"/>
      <c r="J62" s="33" t="b">
        <v>0</v>
      </c>
      <c r="K62" s="214" t="s">
        <v>96</v>
      </c>
      <c r="L62" s="213"/>
      <c r="M62" s="33" t="b">
        <v>1</v>
      </c>
      <c r="N62" s="215" t="s">
        <v>86</v>
      </c>
      <c r="O62" s="213"/>
      <c r="P62" s="33" t="b">
        <v>1</v>
      </c>
    </row>
    <row r="63" spans="2:16" ht="20.100000000000001" customHeight="1" x14ac:dyDescent="0.25">
      <c r="B63" s="214" t="s">
        <v>97</v>
      </c>
      <c r="C63" s="213"/>
      <c r="D63" s="33" t="b">
        <v>1</v>
      </c>
      <c r="E63" s="212" t="s">
        <v>98</v>
      </c>
      <c r="F63" s="213"/>
      <c r="G63" s="33" t="b">
        <v>1</v>
      </c>
      <c r="H63" s="38"/>
      <c r="I63" s="39"/>
      <c r="J63" s="40"/>
      <c r="K63" s="214" t="s">
        <v>99</v>
      </c>
      <c r="L63" s="213"/>
      <c r="M63" s="33" t="b">
        <v>1</v>
      </c>
      <c r="N63" s="215" t="s">
        <v>167</v>
      </c>
      <c r="O63" s="213"/>
      <c r="P63" s="33" t="b">
        <v>1</v>
      </c>
    </row>
    <row r="64" spans="2:16" ht="20.100000000000001" customHeight="1" x14ac:dyDescent="0.25">
      <c r="B64" s="214" t="s">
        <v>100</v>
      </c>
      <c r="C64" s="213"/>
      <c r="D64" s="33" t="b">
        <v>1</v>
      </c>
      <c r="E64" s="212" t="s">
        <v>101</v>
      </c>
      <c r="F64" s="213"/>
      <c r="G64" s="33" t="b">
        <v>1</v>
      </c>
      <c r="H64" s="41"/>
      <c r="I64" s="42"/>
      <c r="J64" s="43"/>
      <c r="K64" s="222" t="s">
        <v>102</v>
      </c>
      <c r="L64" s="223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12" t="s">
        <v>165</v>
      </c>
      <c r="F65" s="213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16" t="s">
        <v>108</v>
      </c>
      <c r="C69" s="216"/>
      <c r="D69" s="51"/>
      <c r="E69" s="51"/>
      <c r="F69" s="218" t="s">
        <v>109</v>
      </c>
      <c r="G69" s="220" t="s">
        <v>110</v>
      </c>
      <c r="H69" s="51"/>
      <c r="I69" s="216" t="s">
        <v>111</v>
      </c>
      <c r="J69" s="216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17"/>
      <c r="C70" s="217"/>
      <c r="D70" s="55"/>
      <c r="E70" s="56"/>
      <c r="F70" s="219"/>
      <c r="G70" s="221"/>
      <c r="H70" s="57"/>
      <c r="I70" s="217"/>
      <c r="J70" s="217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2"/>
    </row>
    <row r="72" spans="2:17" ht="20.100000000000001" customHeight="1" x14ac:dyDescent="0.25">
      <c r="B72" s="69" t="s">
        <v>120</v>
      </c>
      <c r="C72" s="96">
        <v>-153.39500000000001</v>
      </c>
      <c r="D72" s="224">
        <v>-155.923</v>
      </c>
      <c r="E72" s="79" t="s">
        <v>121</v>
      </c>
      <c r="F72" s="96">
        <v>18.600000000000001</v>
      </c>
      <c r="G72" s="224">
        <v>17.8</v>
      </c>
      <c r="H72" s="134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6">
        <v>-137.09399999999999</v>
      </c>
      <c r="D73" s="224">
        <v>-142.07300000000001</v>
      </c>
      <c r="E73" s="80" t="s">
        <v>125</v>
      </c>
      <c r="F73" s="98">
        <v>31</v>
      </c>
      <c r="G73" s="225">
        <v>23</v>
      </c>
      <c r="H73" s="134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6">
        <v>-205.89500000000001</v>
      </c>
      <c r="D74" s="224">
        <v>-207.155</v>
      </c>
      <c r="E74" s="80" t="s">
        <v>130</v>
      </c>
      <c r="F74" s="99">
        <v>20</v>
      </c>
      <c r="G74" s="226">
        <v>20</v>
      </c>
      <c r="H74" s="134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6">
        <v>-112.699</v>
      </c>
      <c r="D75" s="224">
        <v>-117.46299999999999</v>
      </c>
      <c r="E75" s="80" t="s">
        <v>135</v>
      </c>
      <c r="F75" s="99">
        <v>50</v>
      </c>
      <c r="G75" s="226">
        <v>50</v>
      </c>
      <c r="H75" s="135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6">
        <v>23.242000000000001</v>
      </c>
      <c r="D76" s="224">
        <v>20.834</v>
      </c>
      <c r="E76" s="80" t="s">
        <v>140</v>
      </c>
      <c r="F76" s="99">
        <v>40</v>
      </c>
      <c r="G76" s="226">
        <v>40</v>
      </c>
      <c r="H76" s="135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6">
        <v>27.725999999999999</v>
      </c>
      <c r="D77" s="224">
        <v>24.501999999999999</v>
      </c>
      <c r="E77" s="80" t="s">
        <v>145</v>
      </c>
      <c r="F77" s="99">
        <v>170</v>
      </c>
      <c r="G77" s="226">
        <v>170</v>
      </c>
      <c r="H77" s="134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6">
        <v>19.544</v>
      </c>
      <c r="D78" s="224">
        <v>17.468</v>
      </c>
      <c r="E78" s="80" t="s">
        <v>150</v>
      </c>
      <c r="F78" s="123"/>
      <c r="G78" s="227"/>
      <c r="H78" s="134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6">
        <v>20.48</v>
      </c>
      <c r="D79" s="224">
        <v>18.341000000000001</v>
      </c>
      <c r="E79" s="79" t="s">
        <v>155</v>
      </c>
      <c r="F79" s="96">
        <v>11</v>
      </c>
      <c r="G79" s="224">
        <v>5</v>
      </c>
      <c r="H79" s="134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7">
        <v>2.02E-5</v>
      </c>
      <c r="D80" s="228">
        <v>2.0299999999999999E-5</v>
      </c>
      <c r="E80" s="80" t="s">
        <v>160</v>
      </c>
      <c r="F80" s="98">
        <v>57</v>
      </c>
      <c r="G80" s="225">
        <v>75</v>
      </c>
      <c r="H80" s="134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138"/>
      <c r="G81" s="138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61" t="s">
        <v>164</v>
      </c>
      <c r="C84" s="161"/>
    </row>
    <row r="85" spans="2:16" ht="15" customHeight="1" x14ac:dyDescent="0.25">
      <c r="B85" s="162" t="s">
        <v>183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25">
      <c r="B86" s="151" t="s">
        <v>180</v>
      </c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 x14ac:dyDescent="0.25">
      <c r="B87" s="151" t="s">
        <v>196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3"/>
    </row>
    <row r="88" spans="2:16" ht="15" customHeight="1" x14ac:dyDescent="0.25">
      <c r="B88" s="145" t="s">
        <v>197</v>
      </c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7"/>
    </row>
    <row r="89" spans="2:16" ht="15" customHeight="1" x14ac:dyDescent="0.25">
      <c r="B89" s="154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6"/>
    </row>
    <row r="90" spans="2:16" ht="15" customHeight="1" x14ac:dyDescent="0.25">
      <c r="B90" s="151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3"/>
    </row>
    <row r="91" spans="2:16" ht="15" customHeight="1" x14ac:dyDescent="0.25">
      <c r="B91" s="145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7"/>
    </row>
    <row r="92" spans="2:16" ht="15" customHeight="1" x14ac:dyDescent="0.25">
      <c r="B92" s="145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7"/>
    </row>
    <row r="93" spans="2:16" ht="15" customHeight="1" x14ac:dyDescent="0.25">
      <c r="B93" s="145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7"/>
    </row>
    <row r="94" spans="2:16" ht="15" customHeight="1" x14ac:dyDescent="0.25">
      <c r="B94" s="145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7"/>
    </row>
    <row r="95" spans="2:16" ht="15" customHeight="1" x14ac:dyDescent="0.25">
      <c r="B95" s="14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7"/>
    </row>
    <row r="96" spans="2:16" ht="15" customHeight="1" x14ac:dyDescent="0.25">
      <c r="B96" s="145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7"/>
    </row>
    <row r="97" spans="2:16" ht="15" customHeight="1" x14ac:dyDescent="0.25">
      <c r="B97" s="145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7"/>
    </row>
    <row r="98" spans="2:16" ht="15" customHeight="1" x14ac:dyDescent="0.25"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7"/>
    </row>
    <row r="99" spans="2:16" ht="15" customHeight="1" x14ac:dyDescent="0.25">
      <c r="B99" s="148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5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2024-06-09T05:13:30Z</dcterms:modified>
</cp:coreProperties>
</file>