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 l="1"/>
  <c r="F18" i="1"/>
  <c r="G18" i="1" s="1"/>
  <c r="E18" i="1"/>
  <c r="D18" i="1" l="1"/>
  <c r="C23" i="1" s="1"/>
  <c r="D23" i="1" l="1"/>
  <c r="C25" i="1" s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<sst xmlns="http://schemas.openxmlformats.org/spreadsheetml/2006/main" count="213" uniqueCount="193">
  <si>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</si>
  <si>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</si>
  <si>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</si>
  <si>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</si>
  <si>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</si>
  <si>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</si>
  <si>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</si>
  <si>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</si>
  <si>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</si>
  <si>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</si>
  <si>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</si>
  <si>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</si>
  <si>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</si>
  <si>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</si>
  <si>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</si>
  <si>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</si>
  <si>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</si>
  <si>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</si>
  <si>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</si>
  <si>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</si>
  <si>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</si>
  <si>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</si>
  <si>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</si>
  <si>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</si>
  <si>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</si>
  <si>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</si>
  <si>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</si>
  <si>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</si>
  <si>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</si>
  <si>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</si>
  <si>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</si>
  <si>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</si>
  <si>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</si>
  <si>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</si>
  <si>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</si>
  <si>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</si>
  <si>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</si>
  <si>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</si>
  <si>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</si>
  <si>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</si>
  <si>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</si>
  <si>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</si>
  <si>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</si>
  <si>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</si>
  <si>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</si>
  <si>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</si>
  <si>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</si>
  <si>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</si>
  <si>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</si>
  <si>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</si>
  <si>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</si>
  <si>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</si>
  <si>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</si>
  <si>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</si>
  <si>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</si>
  <si>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</si>
  <si>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</si>
  <si>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</si>
  <si>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</si>
  <si>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</si>
  <si>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</si>
  <si>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</si>
  <si>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</si>
  <si>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</si>
  <si>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</si>
  <si>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</si>
  <si>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</si>
  <si>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</si>
  <si>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</si>
  <si>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</si>
  <si>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</si>
  <si>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</si>
  <si>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</si>
  <si>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</si>
  <si>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</si>
  <si>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</si>
  <si>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</si>
  <si>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</si>
  <si>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</si>
  <si>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</si>
  <si>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</si>
  <si>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</si>
  <si>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</si>
  <si>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</si>
  <si>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</si>
  <si>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</si>
  <si>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</si>
  <si>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</si>
  <si>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</si>
  <si>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</si>
  <si>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</si>
  <si>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</si>
  <si>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</si>
  <si>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</si>
  <si>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</si>
  <si>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</si>
  <si>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</si>
  <si>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</si>
  <si>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</si>
  <si>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</si>
  <si>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</si>
  <si>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</si>
  <si>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</si>
  <si>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</si>
  <si>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</si>
  <si>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</si>
  <si>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</si>
  <si>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</si>
  <si>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</si>
  <si>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</si>
  <si>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</si>
  <si>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</si>
  <si>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</si>
  <si>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</si>
  <si>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</si>
  <si>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</si>
  <si>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</si>
  <si>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</si>
  <si>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</si>
  <si>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</si>
  <si>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</si>
  <si>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</si>
  <si>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</si>
  <si>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</si>
  <si>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</si>
  <si>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</si>
  <si>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</si>
  <si>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</si>
  <si>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</si>
  <si>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</si>
  <si>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</si>
  <si>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</si>
  <si>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</si>
  <si>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</si>
  <si>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</si>
  <si>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</si>
  <si>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</si>
  <si>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</si>
  <si>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</si>
  <si>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</si>
  <si>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</si>
  <si>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</si>
  <si>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</si>
  <si>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</si>
  <si>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</si>
  <si>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</si>
  <si>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</si>
  <si>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</si>
  <si>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</si>
  <si>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</si>
  <si>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</si>
  <si>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</si>
  <si>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</si>
  <si>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</si>
  <si>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</si>
  <si>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</si>
  <si>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</si>
  <si>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</si>
  <si>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</si>
  <si>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</si>
  <si>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</si>
  <si>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</si>
  <si>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</si>
  <si>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</si>
  <si>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</si>
  <si>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</si>
  <si>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</si>
  <si>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</si>
  <si>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</si>
  <si>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</si>
  <si>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</si>
  <si>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</si>
  <si>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</si>
  <si>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</si>
  <si>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</si>
  <si>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</si>
  <si>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</si>
  <si>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</si>
  <si>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</si>
  <si>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</si>
  <si>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</si>
  <si>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김부진</t>
    <phoneticPr fontId="3" type="noConversion"/>
  </si>
  <si>
    <t>2) 돔에어콘, 찬바람 안 나옴 → 꺼둠</t>
    <phoneticPr fontId="3" type="noConversion"/>
  </si>
  <si>
    <t>1) 방풍막 분리</t>
    <phoneticPr fontId="3" type="noConversion"/>
  </si>
  <si>
    <t>E</t>
    <phoneticPr fontId="3" type="noConversion"/>
  </si>
  <si>
    <t>E</t>
    <phoneticPr fontId="3" type="noConversion"/>
  </si>
  <si>
    <t>TMT</t>
    <phoneticPr fontId="3" type="noConversion"/>
  </si>
  <si>
    <t>KSP</t>
    <phoneticPr fontId="3" type="noConversion"/>
  </si>
  <si>
    <t xml:space="preserve">20s/42k 20s/29k 27s/27k 46s/30k </t>
    <phoneticPr fontId="3" type="noConversion"/>
  </si>
  <si>
    <t>E</t>
    <phoneticPr fontId="3" type="noConversion"/>
  </si>
  <si>
    <t>20s/31k 22s/26k 31s/28k 40s/27k 60s/29k</t>
    <phoneticPr fontId="3" type="noConversion"/>
  </si>
  <si>
    <t>M_016551-016552:M</t>
    <phoneticPr fontId="3" type="noConversion"/>
  </si>
  <si>
    <t xml:space="preserve"> 아침 플랫시간에 돔플랫 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</si>
</sst>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8" borderId="19" xfId="0" applyNumberFormat="1" applyFont="1" applyFill="1" applyBorder="1" applyAlignment="1" applyProtection="1">
      <alignment horizontal="center" vertical="center"/>
      <protection locked="0"/>
    </xf>
    <xf numFmtId="177" fontId="49" fillId="8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8" sqref="F78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3">
        <v>45424</v>
      </c>
      <c r="D3" s="144"/>
      <c r="E3" s="1"/>
      <c r="F3" s="1"/>
      <c r="G3" s="1"/>
      <c r="H3" s="1"/>
      <c r="I3" s="1"/>
      <c r="J3" s="1"/>
      <c r="K3" s="36" t="s">
        <v>2</v>
      </c>
      <c r="L3" s="145">
        <f>(P31-(P32+P33))/P31*100</f>
        <v>100</v>
      </c>
      <c r="M3" s="145"/>
      <c r="N3" s="36" t="s">
        <v>3</v>
      </c>
      <c r="O3" s="145">
        <f>(P31-P33)/P31*100</f>
        <v>100</v>
      </c>
      <c r="P3" s="145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0.70486111111111116</v>
      </c>
      <c r="D9" s="110">
        <v>2.08</v>
      </c>
      <c r="E9" s="110">
        <v>7</v>
      </c>
      <c r="F9" s="110">
        <v>61</v>
      </c>
      <c r="G9" s="107" t="s">
        <v>189</v>
      </c>
      <c r="H9" s="111">
        <v>2.2000000000000002</v>
      </c>
      <c r="I9" s="120">
        <v>20.5</v>
      </c>
      <c r="J9" s="112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8">
        <v>0.9375</v>
      </c>
      <c r="D10" s="111">
        <v>1.83</v>
      </c>
      <c r="E10" s="111">
        <v>5</v>
      </c>
      <c r="F10" s="111">
        <v>65</v>
      </c>
      <c r="G10" s="126" t="s">
        <v>184</v>
      </c>
      <c r="H10" s="111">
        <v>2.7</v>
      </c>
      <c r="I10" s="209"/>
      <c r="J10" s="112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2">
        <v>0.18055555555555555</v>
      </c>
      <c r="D11" s="213">
        <v>2.9</v>
      </c>
      <c r="E11" s="213">
        <v>4</v>
      </c>
      <c r="F11" s="213">
        <v>71</v>
      </c>
      <c r="G11" s="126" t="s">
        <v>185</v>
      </c>
      <c r="H11" s="213">
        <v>2.6</v>
      </c>
      <c r="I11" s="214"/>
      <c r="J11" s="112">
        <f>IF(L11, 1, 0) + IF(M11, 2, 0) + IF(N11, 4, 0) + IF(O11, 8, 0) + IF(P11, 16, 0)</f>
        <v>0</v>
      </c>
      <c r="K11" s="86" t="b">
        <v>1</v>
      </c>
      <c r="L11" s="86" t="b">
        <v>0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23.475694444444446</v>
      </c>
      <c r="D12" s="12">
        <f>AVERAGE(D9:D11)</f>
        <v>2.27</v>
      </c>
      <c r="E12" s="12">
        <f>AVERAGE(E9:E11)</f>
        <v>5.333333333333333</v>
      </c>
      <c r="F12" s="13">
        <f>AVERAGE(F9:F11)</f>
        <v>65.666666666666671</v>
      </c>
      <c r="G12" s="14"/>
      <c r="H12" s="15">
        <f>AVERAGE(H9:H11)</f>
        <v>2.5</v>
      </c>
      <c r="I12" s="16"/>
      <c r="J12" s="17">
        <f>AVERAGE(J9:J11)</f>
        <v>0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9" t="s">
        <v>178</v>
      </c>
      <c r="D16" s="106" t="s">
        <v>179</v>
      </c>
      <c r="E16" s="106" t="s">
        <v>186</v>
      </c>
      <c r="F16" s="106" t="s">
        <v>187</v>
      </c>
      <c r="G16" s="106" t="s">
        <v>180</v>
      </c>
      <c r="H16" s="106" t="s">
        <v>179</v>
      </c>
      <c r="I16" s="106"/>
      <c r="J16" s="88"/>
      <c r="K16" s="88"/>
      <c r="L16" s="88"/>
      <c r="M16" s="88"/>
      <c r="N16" s="88"/>
      <c r="O16" s="88"/>
      <c r="P16" s="106" t="s">
        <v>41</v>
      </c>
    </row>
    <row r="17" spans="2:16" ht="14.1" customHeight="1" x14ac:dyDescent="0.25">
      <c r="B17" s="25" t="s">
        <v>42</v>
      </c>
      <c r="C17" s="108">
        <v>0.63402777777777775</v>
      </c>
      <c r="D17" s="108">
        <v>0.63611111111111118</v>
      </c>
      <c r="E17" s="108">
        <v>0.68888888888888899</v>
      </c>
      <c r="F17" s="108">
        <v>0.70972222222222225</v>
      </c>
      <c r="G17" s="108">
        <v>0.84375</v>
      </c>
      <c r="H17" s="108">
        <v>0.18402777777777779</v>
      </c>
      <c r="I17" s="89"/>
      <c r="J17" s="89"/>
      <c r="K17" s="89"/>
      <c r="L17" s="89"/>
      <c r="M17" s="89"/>
      <c r="N17" s="89"/>
      <c r="O17" s="89"/>
      <c r="P17" s="108">
        <v>0.24305555555555555</v>
      </c>
    </row>
    <row r="18" spans="2:16" ht="14.1" customHeight="1" x14ac:dyDescent="0.25">
      <c r="B18" s="25" t="s">
        <v>43</v>
      </c>
      <c r="C18" s="106">
        <v>16455</v>
      </c>
      <c r="D18" s="106">
        <f>C18+1</f>
        <v>16456</v>
      </c>
      <c r="E18" s="106">
        <f t="shared" ref="E18" si="0">D19+1</f>
        <v>16470</v>
      </c>
      <c r="F18" s="106">
        <f t="shared" ref="F18" si="1">E19+1</f>
        <v>16484</v>
      </c>
      <c r="G18" s="106">
        <f t="shared" ref="G18" si="2">F19+1</f>
        <v>16570</v>
      </c>
      <c r="H18" s="106">
        <f t="shared" ref="H18" si="3">G19+1</f>
        <v>16792</v>
      </c>
      <c r="I18" s="106"/>
      <c r="J18" s="88"/>
      <c r="K18" s="88"/>
      <c r="L18" s="88"/>
      <c r="M18" s="88"/>
      <c r="N18" s="88"/>
      <c r="O18" s="88"/>
      <c r="P18" s="106">
        <f>MAX(C18:O19)+1</f>
        <v>16857</v>
      </c>
    </row>
    <row r="19" spans="2:16" ht="14.1" customHeight="1" thickBot="1" x14ac:dyDescent="0.3">
      <c r="B19" s="9" t="s">
        <v>44</v>
      </c>
      <c r="C19" s="90"/>
      <c r="D19" s="106">
        <v>16469</v>
      </c>
      <c r="E19" s="113">
        <v>16483</v>
      </c>
      <c r="F19" s="113">
        <v>16569</v>
      </c>
      <c r="G19" s="113">
        <v>16791</v>
      </c>
      <c r="H19" s="113">
        <f>H18+64</f>
        <v>16856</v>
      </c>
      <c r="I19" s="113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14</v>
      </c>
      <c r="E20" s="23">
        <f t="shared" ref="E20:O20" si="4">IF(ISNUMBER(E18),E19-E18+1,"")</f>
        <v>14</v>
      </c>
      <c r="F20" s="23">
        <f t="shared" si="4"/>
        <v>86</v>
      </c>
      <c r="G20" s="23">
        <f t="shared" si="4"/>
        <v>222</v>
      </c>
      <c r="H20" s="23">
        <f t="shared" si="4"/>
        <v>65</v>
      </c>
      <c r="I20" s="23" t="str">
        <f t="shared" si="4"/>
        <v/>
      </c>
      <c r="J20" s="23" t="str">
        <f t="shared" si="4"/>
        <v/>
      </c>
      <c r="K20" s="23" t="str">
        <f t="shared" si="4"/>
        <v/>
      </c>
      <c r="L20" s="23" t="str">
        <f t="shared" si="4"/>
        <v/>
      </c>
      <c r="M20" s="23" t="str">
        <f t="shared" si="4"/>
        <v/>
      </c>
      <c r="N20" s="23" t="str">
        <f t="shared" si="4"/>
        <v/>
      </c>
      <c r="O20" s="23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1" t="s">
        <v>46</v>
      </c>
      <c r="C22" s="25" t="s">
        <v>21</v>
      </c>
      <c r="D22" s="25" t="s">
        <v>23</v>
      </c>
      <c r="E22" s="25" t="s">
        <v>47</v>
      </c>
      <c r="F22" s="152" t="s">
        <v>48</v>
      </c>
      <c r="G22" s="152"/>
      <c r="H22" s="152"/>
      <c r="I22" s="152"/>
      <c r="J22" s="25" t="s">
        <v>21</v>
      </c>
      <c r="K22" s="25" t="s">
        <v>23</v>
      </c>
      <c r="L22" s="25" t="s">
        <v>47</v>
      </c>
      <c r="M22" s="152" t="s">
        <v>48</v>
      </c>
      <c r="N22" s="152"/>
      <c r="O22" s="152"/>
      <c r="P22" s="152"/>
    </row>
    <row r="23" spans="2:16" ht="13.5" customHeight="1" x14ac:dyDescent="0.25">
      <c r="B23" s="151"/>
      <c r="C23" s="107">
        <f>D18+5</f>
        <v>16461</v>
      </c>
      <c r="D23" s="107">
        <f>C23+3</f>
        <v>16464</v>
      </c>
      <c r="E23" s="107" t="s">
        <v>49</v>
      </c>
      <c r="F23" s="150" t="s">
        <v>188</v>
      </c>
      <c r="G23" s="150"/>
      <c r="H23" s="150"/>
      <c r="I23" s="150"/>
      <c r="J23" s="123"/>
      <c r="K23" s="123"/>
      <c r="L23" s="120" t="s">
        <v>50</v>
      </c>
      <c r="M23" s="150" t="s">
        <v>173</v>
      </c>
      <c r="N23" s="150"/>
      <c r="O23" s="150"/>
      <c r="P23" s="150"/>
    </row>
    <row r="24" spans="2:16" ht="13.5" customHeight="1" x14ac:dyDescent="0.25">
      <c r="B24" s="151"/>
      <c r="C24" s="126"/>
      <c r="D24" s="126"/>
      <c r="E24" s="120" t="s">
        <v>51</v>
      </c>
      <c r="F24" s="150" t="s">
        <v>173</v>
      </c>
      <c r="G24" s="150"/>
      <c r="H24" s="150"/>
      <c r="I24" s="150"/>
      <c r="J24" s="123"/>
      <c r="K24" s="123"/>
      <c r="L24" s="120" t="s">
        <v>52</v>
      </c>
      <c r="M24" s="150" t="s">
        <v>173</v>
      </c>
      <c r="N24" s="150"/>
      <c r="O24" s="150"/>
      <c r="P24" s="150"/>
    </row>
    <row r="25" spans="2:16" ht="13.5" customHeight="1" x14ac:dyDescent="0.25">
      <c r="B25" s="151"/>
      <c r="C25" s="126">
        <f>D23+1</f>
        <v>16465</v>
      </c>
      <c r="D25" s="126">
        <f>C25+4</f>
        <v>16469</v>
      </c>
      <c r="E25" s="120" t="s">
        <v>52</v>
      </c>
      <c r="F25" s="150" t="s">
        <v>190</v>
      </c>
      <c r="G25" s="150"/>
      <c r="H25" s="150"/>
      <c r="I25" s="150"/>
      <c r="J25" s="123"/>
      <c r="K25" s="123"/>
      <c r="L25" s="120" t="s">
        <v>51</v>
      </c>
      <c r="M25" s="150" t="s">
        <v>173</v>
      </c>
      <c r="N25" s="150"/>
      <c r="O25" s="150"/>
      <c r="P25" s="150"/>
    </row>
    <row r="26" spans="2:16" ht="13.5" customHeight="1" x14ac:dyDescent="0.25">
      <c r="B26" s="151"/>
      <c r="C26" s="126"/>
      <c r="D26" s="126"/>
      <c r="E26" s="120" t="s">
        <v>50</v>
      </c>
      <c r="F26" s="150" t="s">
        <v>173</v>
      </c>
      <c r="G26" s="150"/>
      <c r="H26" s="150"/>
      <c r="I26" s="150"/>
      <c r="J26" s="123"/>
      <c r="K26" s="123"/>
      <c r="L26" s="120" t="s">
        <v>49</v>
      </c>
      <c r="M26" s="150" t="s">
        <v>173</v>
      </c>
      <c r="N26" s="150"/>
      <c r="O26" s="150"/>
      <c r="P26" s="15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2" t="s">
        <v>53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0.33263888888888887</v>
      </c>
      <c r="D30" s="101">
        <v>0.11319444444444444</v>
      </c>
      <c r="E30" s="116"/>
      <c r="F30" s="101"/>
      <c r="G30" s="101"/>
      <c r="H30" s="116"/>
      <c r="I30" s="101"/>
      <c r="J30" s="116"/>
      <c r="K30" s="117"/>
      <c r="L30" s="116"/>
      <c r="M30" s="116"/>
      <c r="N30" s="116"/>
      <c r="O30" s="116"/>
      <c r="P30" s="114">
        <f>SUM(C30:J30,L30:N30)</f>
        <v>0.4458333333333333</v>
      </c>
    </row>
    <row r="31" spans="2:16" ht="14.1" customHeight="1" x14ac:dyDescent="0.25">
      <c r="B31" s="26" t="s">
        <v>172</v>
      </c>
      <c r="C31" s="211">
        <v>0.33680555555555558</v>
      </c>
      <c r="D31" s="210">
        <v>0.13402777777777777</v>
      </c>
      <c r="E31" s="92"/>
      <c r="F31" s="92"/>
      <c r="G31" s="92"/>
      <c r="H31" s="92"/>
      <c r="I31" s="127"/>
      <c r="J31" s="92"/>
      <c r="K31" s="210">
        <v>2.0833333333333332E-2</v>
      </c>
      <c r="L31" s="92"/>
      <c r="M31" s="92"/>
      <c r="N31" s="92"/>
      <c r="O31" s="93"/>
      <c r="P31" s="114">
        <f>SUM(C31:N31)</f>
        <v>0.49166666666666664</v>
      </c>
    </row>
    <row r="32" spans="2:16" ht="14.1" customHeight="1" x14ac:dyDescent="0.25">
      <c r="B32" s="26" t="s">
        <v>68</v>
      </c>
      <c r="C32" s="124"/>
      <c r="D32" s="122"/>
      <c r="E32" s="94"/>
      <c r="F32" s="94"/>
      <c r="G32" s="122"/>
      <c r="H32" s="94"/>
      <c r="I32" s="122"/>
      <c r="J32" s="94"/>
      <c r="K32" s="94"/>
      <c r="L32" s="94"/>
      <c r="M32" s="94"/>
      <c r="N32" s="94"/>
      <c r="O32" s="95"/>
      <c r="P32" s="114">
        <f>SUM(C32:N32)</f>
        <v>0</v>
      </c>
    </row>
    <row r="33" spans="2:16" ht="14.1" customHeight="1" thickBot="1" x14ac:dyDescent="0.3">
      <c r="B33" s="26" t="s">
        <v>69</v>
      </c>
      <c r="C33" s="129"/>
      <c r="D33" s="96"/>
      <c r="E33" s="96"/>
      <c r="F33" s="96"/>
      <c r="G33" s="96"/>
      <c r="H33" s="96"/>
      <c r="I33" s="128"/>
      <c r="J33" s="96"/>
      <c r="K33" s="96"/>
      <c r="L33" s="96"/>
      <c r="M33" s="96"/>
      <c r="N33" s="96"/>
      <c r="O33" s="97"/>
      <c r="P33" s="115">
        <f>SUM(C33:N33)</f>
        <v>0</v>
      </c>
    </row>
    <row r="34" spans="2:16" ht="14.1" customHeight="1" x14ac:dyDescent="0.25">
      <c r="B34" s="75" t="s">
        <v>170</v>
      </c>
      <c r="C34" s="99">
        <f>C31-C32-C33</f>
        <v>0.33680555555555558</v>
      </c>
      <c r="D34" s="99">
        <f t="shared" ref="D34:P34" si="5">D31-D32-D33</f>
        <v>0.13402777777777777</v>
      </c>
      <c r="E34" s="99">
        <f t="shared" si="5"/>
        <v>0</v>
      </c>
      <c r="F34" s="99">
        <f t="shared" si="5"/>
        <v>0</v>
      </c>
      <c r="G34" s="99">
        <f t="shared" si="5"/>
        <v>0</v>
      </c>
      <c r="H34" s="99">
        <f t="shared" si="5"/>
        <v>0</v>
      </c>
      <c r="I34" s="99">
        <f t="shared" si="5"/>
        <v>0</v>
      </c>
      <c r="J34" s="99">
        <f t="shared" si="5"/>
        <v>0</v>
      </c>
      <c r="K34" s="99">
        <f t="shared" si="5"/>
        <v>2.0833333333333332E-2</v>
      </c>
      <c r="L34" s="99">
        <f t="shared" si="5"/>
        <v>0</v>
      </c>
      <c r="M34" s="99">
        <f t="shared" si="5"/>
        <v>0</v>
      </c>
      <c r="N34" s="99">
        <f t="shared" si="5"/>
        <v>0</v>
      </c>
      <c r="O34" s="98"/>
      <c r="P34" s="76">
        <f t="shared" si="5"/>
        <v>0.49166666666666664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7" t="s">
        <v>70</v>
      </c>
      <c r="C36" s="154" t="s">
        <v>191</v>
      </c>
      <c r="D36" s="154"/>
      <c r="E36" s="154"/>
      <c r="F36" s="154"/>
      <c r="G36" s="154"/>
      <c r="H36" s="154"/>
      <c r="I36" s="154"/>
      <c r="J36" s="154"/>
      <c r="K36" s="153"/>
      <c r="L36" s="153"/>
      <c r="M36" s="153"/>
      <c r="N36" s="153"/>
      <c r="O36" s="153"/>
      <c r="P36" s="153"/>
    </row>
    <row r="37" spans="2:16" ht="18" customHeight="1" x14ac:dyDescent="0.25">
      <c r="B37" s="168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25">
      <c r="B38" s="168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25">
      <c r="B39" s="168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25">
      <c r="B40" s="168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25">
      <c r="B41" s="169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71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 t="s">
        <v>192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6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83"/>
      <c r="C52" s="184"/>
      <c r="D52" s="162"/>
      <c r="E52" s="162"/>
      <c r="F52" s="162"/>
      <c r="G52" s="184"/>
      <c r="H52" s="184"/>
      <c r="I52" s="184"/>
      <c r="J52" s="184"/>
      <c r="K52" s="184"/>
      <c r="L52" s="184"/>
      <c r="M52" s="184"/>
      <c r="N52" s="184"/>
      <c r="O52" s="184"/>
      <c r="P52" s="185"/>
    </row>
    <row r="53" spans="2:16" ht="14.1" customHeight="1" thickTop="1" thickBot="1" x14ac:dyDescent="0.3">
      <c r="B53" s="186" t="s">
        <v>169</v>
      </c>
      <c r="C53" s="187"/>
      <c r="D53" s="121"/>
      <c r="E53" s="121"/>
      <c r="F53" s="125">
        <v>3.3</v>
      </c>
      <c r="G53" s="190"/>
      <c r="H53" s="191"/>
      <c r="I53" s="191"/>
      <c r="J53" s="191"/>
      <c r="K53" s="191"/>
      <c r="L53" s="191"/>
      <c r="M53" s="191"/>
      <c r="N53" s="191"/>
      <c r="O53" s="191"/>
      <c r="P53" s="192"/>
    </row>
    <row r="54" spans="2:16" ht="14.1" customHeight="1" thickTop="1" thickBot="1" x14ac:dyDescent="0.3">
      <c r="B54" s="188" t="s">
        <v>168</v>
      </c>
      <c r="C54" s="189"/>
      <c r="D54" s="189"/>
      <c r="E54" s="189"/>
      <c r="F54" s="125">
        <v>718</v>
      </c>
      <c r="G54" s="193"/>
      <c r="H54" s="194"/>
      <c r="I54" s="194"/>
      <c r="J54" s="194"/>
      <c r="K54" s="194"/>
      <c r="L54" s="194"/>
      <c r="M54" s="194"/>
      <c r="N54" s="194"/>
      <c r="O54" s="194"/>
      <c r="P54" s="195"/>
    </row>
    <row r="55" spans="2:16" ht="13.5" customHeight="1" thickTop="1" x14ac:dyDescent="0.25"/>
    <row r="56" spans="2:16" ht="17.25" customHeight="1" x14ac:dyDescent="0.25">
      <c r="B56" s="170" t="s">
        <v>72</v>
      </c>
      <c r="C56" s="17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1" t="s">
        <v>73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N57" s="174" t="s">
        <v>74</v>
      </c>
      <c r="O57" s="172"/>
      <c r="P57" s="175"/>
    </row>
    <row r="58" spans="2:16" ht="17.100000000000001" customHeight="1" x14ac:dyDescent="0.25">
      <c r="B58" s="176" t="s">
        <v>75</v>
      </c>
      <c r="C58" s="177"/>
      <c r="D58" s="178"/>
      <c r="E58" s="176" t="s">
        <v>76</v>
      </c>
      <c r="F58" s="177"/>
      <c r="G58" s="178"/>
      <c r="H58" s="177" t="s">
        <v>77</v>
      </c>
      <c r="I58" s="177"/>
      <c r="J58" s="177"/>
      <c r="K58" s="179" t="s">
        <v>78</v>
      </c>
      <c r="L58" s="177"/>
      <c r="M58" s="180"/>
      <c r="N58" s="181"/>
      <c r="O58" s="177"/>
      <c r="P58" s="182"/>
    </row>
    <row r="59" spans="2:16" ht="20.100000000000001" customHeight="1" x14ac:dyDescent="0.25">
      <c r="B59" s="196" t="s">
        <v>79</v>
      </c>
      <c r="C59" s="197"/>
      <c r="D59" s="33" t="b">
        <v>1</v>
      </c>
      <c r="E59" s="196" t="s">
        <v>80</v>
      </c>
      <c r="F59" s="197"/>
      <c r="G59" s="33" t="b">
        <v>1</v>
      </c>
      <c r="H59" s="198" t="s">
        <v>81</v>
      </c>
      <c r="I59" s="197"/>
      <c r="J59" s="33" t="b">
        <v>1</v>
      </c>
      <c r="K59" s="198" t="s">
        <v>82</v>
      </c>
      <c r="L59" s="197"/>
      <c r="M59" s="33" t="b">
        <v>1</v>
      </c>
      <c r="N59" s="199" t="s">
        <v>83</v>
      </c>
      <c r="O59" s="197"/>
      <c r="P59" s="33" t="b">
        <v>1</v>
      </c>
    </row>
    <row r="60" spans="2:16" ht="20.100000000000001" customHeight="1" x14ac:dyDescent="0.25">
      <c r="B60" s="196" t="s">
        <v>84</v>
      </c>
      <c r="C60" s="197"/>
      <c r="D60" s="33" t="b">
        <v>1</v>
      </c>
      <c r="E60" s="196" t="s">
        <v>85</v>
      </c>
      <c r="F60" s="197"/>
      <c r="G60" s="33" t="b">
        <v>1</v>
      </c>
      <c r="H60" s="198" t="s">
        <v>86</v>
      </c>
      <c r="I60" s="197"/>
      <c r="J60" s="33" t="b">
        <v>1</v>
      </c>
      <c r="K60" s="198" t="s">
        <v>87</v>
      </c>
      <c r="L60" s="197"/>
      <c r="M60" s="33" t="b">
        <v>1</v>
      </c>
      <c r="N60" s="199" t="s">
        <v>88</v>
      </c>
      <c r="O60" s="197"/>
      <c r="P60" s="33" t="b">
        <v>1</v>
      </c>
    </row>
    <row r="61" spans="2:16" ht="20.100000000000001" customHeight="1" x14ac:dyDescent="0.25">
      <c r="B61" s="196" t="s">
        <v>89</v>
      </c>
      <c r="C61" s="197"/>
      <c r="D61" s="33" t="b">
        <v>1</v>
      </c>
      <c r="E61" s="196" t="s">
        <v>90</v>
      </c>
      <c r="F61" s="197"/>
      <c r="G61" s="33" t="b">
        <v>1</v>
      </c>
      <c r="H61" s="198" t="s">
        <v>91</v>
      </c>
      <c r="I61" s="197"/>
      <c r="J61" s="33" t="b">
        <v>1</v>
      </c>
      <c r="K61" s="198" t="s">
        <v>92</v>
      </c>
      <c r="L61" s="197"/>
      <c r="M61" s="33" t="b">
        <v>1</v>
      </c>
      <c r="N61" s="199" t="s">
        <v>93</v>
      </c>
      <c r="O61" s="197"/>
      <c r="P61" s="33" t="b">
        <v>1</v>
      </c>
    </row>
    <row r="62" spans="2:16" ht="20.100000000000001" customHeight="1" x14ac:dyDescent="0.25">
      <c r="B62" s="198" t="s">
        <v>91</v>
      </c>
      <c r="C62" s="197"/>
      <c r="D62" s="33" t="b">
        <v>1</v>
      </c>
      <c r="E62" s="196" t="s">
        <v>94</v>
      </c>
      <c r="F62" s="197"/>
      <c r="G62" s="33" t="b">
        <v>1</v>
      </c>
      <c r="H62" s="198" t="s">
        <v>95</v>
      </c>
      <c r="I62" s="197"/>
      <c r="J62" s="33" t="b">
        <v>0</v>
      </c>
      <c r="K62" s="198" t="s">
        <v>96</v>
      </c>
      <c r="L62" s="197"/>
      <c r="M62" s="33" t="b">
        <v>1</v>
      </c>
      <c r="N62" s="199" t="s">
        <v>86</v>
      </c>
      <c r="O62" s="197"/>
      <c r="P62" s="33" t="b">
        <v>1</v>
      </c>
    </row>
    <row r="63" spans="2:16" ht="20.100000000000001" customHeight="1" x14ac:dyDescent="0.25">
      <c r="B63" s="198" t="s">
        <v>97</v>
      </c>
      <c r="C63" s="197"/>
      <c r="D63" s="33" t="b">
        <v>1</v>
      </c>
      <c r="E63" s="196" t="s">
        <v>98</v>
      </c>
      <c r="F63" s="197"/>
      <c r="G63" s="33" t="b">
        <v>1</v>
      </c>
      <c r="H63" s="38"/>
      <c r="I63" s="39"/>
      <c r="J63" s="40"/>
      <c r="K63" s="198" t="s">
        <v>99</v>
      </c>
      <c r="L63" s="197"/>
      <c r="M63" s="33" t="b">
        <v>1</v>
      </c>
      <c r="N63" s="199" t="s">
        <v>167</v>
      </c>
      <c r="O63" s="197"/>
      <c r="P63" s="33" t="b">
        <v>1</v>
      </c>
    </row>
    <row r="64" spans="2:16" ht="20.100000000000001" customHeight="1" x14ac:dyDescent="0.25">
      <c r="B64" s="198" t="s">
        <v>100</v>
      </c>
      <c r="C64" s="197"/>
      <c r="D64" s="33" t="b">
        <v>0</v>
      </c>
      <c r="E64" s="196" t="s">
        <v>101</v>
      </c>
      <c r="F64" s="197"/>
      <c r="G64" s="33" t="b">
        <v>1</v>
      </c>
      <c r="H64" s="41"/>
      <c r="I64" s="42"/>
      <c r="J64" s="43"/>
      <c r="K64" s="206" t="s">
        <v>102</v>
      </c>
      <c r="L64" s="207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96" t="s">
        <v>165</v>
      </c>
      <c r="F65" s="197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0" t="s">
        <v>108</v>
      </c>
      <c r="C69" s="200"/>
      <c r="D69" s="51"/>
      <c r="E69" s="51"/>
      <c r="F69" s="202" t="s">
        <v>109</v>
      </c>
      <c r="G69" s="204" t="s">
        <v>110</v>
      </c>
      <c r="H69" s="51"/>
      <c r="I69" s="200" t="s">
        <v>111</v>
      </c>
      <c r="J69" s="20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1"/>
      <c r="C70" s="201"/>
      <c r="D70" s="55"/>
      <c r="E70" s="56"/>
      <c r="F70" s="203"/>
      <c r="G70" s="205"/>
      <c r="H70" s="57"/>
      <c r="I70" s="201"/>
      <c r="J70" s="20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2">
        <v>-153.011</v>
      </c>
      <c r="D72" s="102">
        <v>-155.518</v>
      </c>
      <c r="E72" s="81" t="s">
        <v>121</v>
      </c>
      <c r="F72" s="102">
        <v>18.600000000000001</v>
      </c>
      <c r="G72" s="102">
        <v>18.100000000000001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2">
        <v>-136.37799999999999</v>
      </c>
      <c r="D73" s="102">
        <v>-140.96700000000001</v>
      </c>
      <c r="E73" s="82" t="s">
        <v>125</v>
      </c>
      <c r="F73" s="104">
        <v>26</v>
      </c>
      <c r="G73" s="104">
        <v>27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2">
        <v>-205.87700000000001</v>
      </c>
      <c r="D74" s="102">
        <v>-206.88200000000001</v>
      </c>
      <c r="E74" s="82" t="s">
        <v>130</v>
      </c>
      <c r="F74" s="105">
        <v>20</v>
      </c>
      <c r="G74" s="105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2">
        <v>-112.63800000000001</v>
      </c>
      <c r="D75" s="102">
        <v>-116.83799999999999</v>
      </c>
      <c r="E75" s="82" t="s">
        <v>135</v>
      </c>
      <c r="F75" s="105">
        <v>50</v>
      </c>
      <c r="G75" s="105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2">
        <v>23.800999999999998</v>
      </c>
      <c r="D76" s="102">
        <v>21.1</v>
      </c>
      <c r="E76" s="82" t="s">
        <v>140</v>
      </c>
      <c r="F76" s="105">
        <v>40</v>
      </c>
      <c r="G76" s="105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2">
        <v>28.446999999999999</v>
      </c>
      <c r="D77" s="102">
        <v>24.89</v>
      </c>
      <c r="E77" s="82" t="s">
        <v>145</v>
      </c>
      <c r="F77" s="105">
        <v>180</v>
      </c>
      <c r="G77" s="105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2">
        <v>20.132000000000001</v>
      </c>
      <c r="D78" s="102">
        <v>17.829999999999998</v>
      </c>
      <c r="E78" s="82" t="s">
        <v>150</v>
      </c>
      <c r="F78" s="118"/>
      <c r="G78" s="118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2">
        <v>21.056999999999999</v>
      </c>
      <c r="D79" s="102">
        <v>18.637</v>
      </c>
      <c r="E79" s="81" t="s">
        <v>155</v>
      </c>
      <c r="F79" s="102">
        <v>17</v>
      </c>
      <c r="G79" s="102">
        <v>5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3">
        <v>1.88E-5</v>
      </c>
      <c r="D80" s="103">
        <v>1.9000000000000001E-5</v>
      </c>
      <c r="E80" s="82" t="s">
        <v>160</v>
      </c>
      <c r="F80" s="104">
        <v>32</v>
      </c>
      <c r="G80" s="104">
        <v>78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6" t="s">
        <v>164</v>
      </c>
      <c r="C84" s="146"/>
    </row>
    <row r="85" spans="2:16" ht="15" customHeight="1" x14ac:dyDescent="0.25">
      <c r="B85" s="147" t="s">
        <v>183</v>
      </c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36" t="s">
        <v>182</v>
      </c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8"/>
    </row>
    <row r="87" spans="2:16" ht="15" customHeight="1" x14ac:dyDescent="0.25"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8"/>
    </row>
    <row r="88" spans="2:16" ht="15" customHeight="1" x14ac:dyDescent="0.25">
      <c r="B88" s="130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2"/>
    </row>
    <row r="89" spans="2:16" ht="15" customHeight="1" x14ac:dyDescent="0.25"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1"/>
    </row>
    <row r="90" spans="2:16" ht="15" customHeight="1" x14ac:dyDescent="0.25"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8"/>
    </row>
    <row r="91" spans="2:16" ht="15" customHeight="1" x14ac:dyDescent="0.25">
      <c r="B91" s="130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2"/>
    </row>
    <row r="92" spans="2:16" ht="15" customHeight="1" x14ac:dyDescent="0.25">
      <c r="B92" s="130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2"/>
    </row>
    <row r="93" spans="2:16" ht="15" customHeight="1" x14ac:dyDescent="0.25"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2"/>
    </row>
    <row r="94" spans="2:16" ht="15" customHeight="1" x14ac:dyDescent="0.25">
      <c r="B94" s="130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2"/>
    </row>
    <row r="95" spans="2:16" ht="15" customHeight="1" x14ac:dyDescent="0.25">
      <c r="B95" s="130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2"/>
    </row>
    <row r="96" spans="2:16" ht="15" customHeight="1" x14ac:dyDescent="0.25">
      <c r="B96" s="130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2"/>
    </row>
    <row r="97" spans="2:16" ht="15" customHeight="1" x14ac:dyDescent="0.25">
      <c r="B97" s="130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2"/>
    </row>
    <row r="98" spans="2:16" ht="15" customHeight="1" x14ac:dyDescent="0.25">
      <c r="B98" s="130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2"/>
    </row>
    <row r="99" spans="2:16" ht="15" customHeight="1" x14ac:dyDescent="0.25">
      <c r="B99" s="133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2024-05-13T05:54:50Z</dcterms:modified>
</cp:coreProperties>
</file>