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 s="1"/>
  <c r="G18" i="1"/>
  <c r="F18" i="1"/>
  <c r="E18" i="1" l="1"/>
  <c r="D18" i="1" l="1"/>
  <c r="P18" i="1" l="1"/>
  <c r="C23" i="1"/>
  <c r="D23" i="1" s="1"/>
  <c r="C25" i="1" s="1"/>
  <c r="D25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<sst xmlns="http://schemas.openxmlformats.org/spreadsheetml/2006/main" count="213" uniqueCount="194">
  <si>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</si>
  <si>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</si>
  <si>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</si>
  <si>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</si>
  <si>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</si>
  <si>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</si>
  <si>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</si>
  <si>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</si>
  <si>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</si>
  <si>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</si>
  <si>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</si>
  <si>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</si>
  <si>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</si>
  <si>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</si>
  <si>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</si>
  <si>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</si>
  <si>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</si>
  <si>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</si>
  <si>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</si>
  <si>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</si>
  <si>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</si>
  <si>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</si>
  <si>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</si>
  <si>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</si>
  <si>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</si>
  <si>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</si>
  <si>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</si>
  <si>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</si>
  <si>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</si>
  <si>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</si>
  <si>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</si>
  <si>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</si>
  <si>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</si>
  <si>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</si>
  <si>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</si>
  <si>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</si>
  <si>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</si>
  <si>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</si>
  <si>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</si>
  <si>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</si>
  <si>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</si>
  <si>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</si>
  <si>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</si>
  <si>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</si>
  <si>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</si>
  <si>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</si>
  <si>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</si>
  <si>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</si>
  <si>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</si>
  <si>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</si>
  <si>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</si>
  <si>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</si>
  <si>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</si>
  <si>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</si>
  <si>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</si>
  <si>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</si>
  <si>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</si>
  <si>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</si>
  <si>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</si>
  <si>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</si>
  <si>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</si>
  <si>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</si>
  <si>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</si>
  <si>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</si>
  <si>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</si>
  <si>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</si>
  <si>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</si>
  <si>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</si>
  <si>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</si>
  <si>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</si>
  <si>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</si>
  <si>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</si>
  <si>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</si>
  <si>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</si>
  <si>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</si>
  <si>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</si>
  <si>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</si>
  <si>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</si>
  <si>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</si>
  <si>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</si>
  <si>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</si>
  <si>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</si>
  <si>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</si>
  <si>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</si>
  <si>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</si>
  <si>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</si>
  <si>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</si>
  <si>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</si>
  <si>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</si>
  <si>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</si>
  <si>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</si>
  <si>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</si>
  <si>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</si>
  <si>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</si>
  <si>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</si>
  <si>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</si>
  <si>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</si>
  <si>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</si>
  <si>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</si>
  <si>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</si>
  <si>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</si>
  <si>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</si>
  <si>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</si>
  <si>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</si>
  <si>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</si>
  <si>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</si>
  <si>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</si>
  <si>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</si>
  <si>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</si>
  <si>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</si>
  <si>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</si>
  <si>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</si>
  <si>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</si>
  <si>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</si>
  <si>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</si>
  <si>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</si>
  <si>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</si>
  <si>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</si>
  <si>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</si>
  <si>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</si>
  <si>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</si>
  <si>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</si>
  <si>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</si>
  <si>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</si>
  <si>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</si>
  <si>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</si>
  <si>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</si>
  <si>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</si>
  <si>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</si>
  <si>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</si>
  <si>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</si>
  <si>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</si>
  <si>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</si>
  <si>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</si>
  <si>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</si>
  <si>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</si>
  <si>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</si>
  <si>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</si>
  <si>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</si>
  <si>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</si>
  <si>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</si>
  <si>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</si>
  <si>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</si>
  <si>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</si>
  <si>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</si>
  <si>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</si>
  <si>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</si>
  <si>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</si>
  <si>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</si>
  <si>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</si>
  <si>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</si>
  <si>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</si>
  <si>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</si>
  <si>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</si>
  <si>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</si>
  <si>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</si>
  <si>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</si>
  <si>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</si>
  <si>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</si>
  <si>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</si>
  <si>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</si>
  <si>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</si>
  <si>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</si>
  <si>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</si>
  <si>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</si>
  <si>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</si>
  <si>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</si>
  <si>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</si>
  <si>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</si>
  <si>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</si>
  <si>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</si>
  <si>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</si>
  <si>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</si>
  <si>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</si>
  <si>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</si>
  <si>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</si>
  <si>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</si>
  <si>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</si>
  <si>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</si>
  <si>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</si>
  <si>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/  /  /  /</t>
    <phoneticPr fontId="3" type="noConversion"/>
  </si>
  <si>
    <t>BLG</t>
    <phoneticPr fontId="3" type="noConversion"/>
  </si>
  <si>
    <t>김부진</t>
    <phoneticPr fontId="3" type="noConversion"/>
  </si>
  <si>
    <t>KSP</t>
    <phoneticPr fontId="3" type="noConversion"/>
  </si>
  <si>
    <t>W</t>
    <phoneticPr fontId="3" type="noConversion"/>
  </si>
  <si>
    <t>W</t>
    <phoneticPr fontId="3" type="noConversion"/>
  </si>
  <si>
    <t>TMT</t>
    <phoneticPr fontId="3" type="noConversion"/>
  </si>
  <si>
    <t>W</t>
    <phoneticPr fontId="3" type="noConversion"/>
  </si>
  <si>
    <t xml:space="preserve">20s/38k 20s/26k 28s/24k 45s/26k </t>
    <phoneticPr fontId="3" type="noConversion"/>
  </si>
  <si>
    <t>25s/33k 25s/25k 33s/24k 55s/27k</t>
    <phoneticPr fontId="3" type="noConversion"/>
  </si>
  <si>
    <t>Z_015037</t>
    <phoneticPr fontId="3" type="noConversion"/>
  </si>
  <si>
    <t>Z_015041</t>
    <phoneticPr fontId="3" type="noConversion"/>
  </si>
  <si>
    <t>2) 돔에어콘, 찬바람 안 나옴 → 꺼둠</t>
    <phoneticPr fontId="3" type="noConversion"/>
  </si>
  <si>
    <t>1) 방풍막 분리 → [02:05]바람으로 Dec Oscillation이 잦아진 시점에 방문막 연결후 관측 지속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</si>
</sst>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5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7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14" sqref="H14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6" t="s">
        <v>0</v>
      </c>
      <c r="C2" s="18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7">
        <v>45417</v>
      </c>
      <c r="D3" s="188"/>
      <c r="E3" s="1"/>
      <c r="F3" s="1"/>
      <c r="G3" s="1"/>
      <c r="H3" s="1"/>
      <c r="I3" s="1"/>
      <c r="J3" s="1"/>
      <c r="K3" s="36" t="s">
        <v>2</v>
      </c>
      <c r="L3" s="189">
        <f>(P31-(P32+P33))/P31*100</f>
        <v>100</v>
      </c>
      <c r="M3" s="189"/>
      <c r="N3" s="36" t="s">
        <v>3</v>
      </c>
      <c r="O3" s="189">
        <f>(P31-P33)/P31*100</f>
        <v>100</v>
      </c>
      <c r="P3" s="189"/>
    </row>
    <row r="4" spans="2:16" ht="14.25" customHeight="1" x14ac:dyDescent="0.25">
      <c r="B4" s="2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6" t="s">
        <v>6</v>
      </c>
      <c r="C7" s="18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1">
        <v>0.70486111111111116</v>
      </c>
      <c r="D9" s="112">
        <v>1.38</v>
      </c>
      <c r="E9" s="112">
        <v>16</v>
      </c>
      <c r="F9" s="112">
        <v>25</v>
      </c>
      <c r="G9" s="109" t="s">
        <v>185</v>
      </c>
      <c r="H9" s="113">
        <v>3.2</v>
      </c>
      <c r="I9" s="122">
        <v>7.4</v>
      </c>
      <c r="J9" s="11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9">
        <v>0.9375</v>
      </c>
      <c r="D10" s="113">
        <v>1.55</v>
      </c>
      <c r="E10" s="113">
        <v>13</v>
      </c>
      <c r="F10" s="113">
        <v>38</v>
      </c>
      <c r="G10" s="127" t="s">
        <v>187</v>
      </c>
      <c r="H10" s="113">
        <v>10</v>
      </c>
      <c r="I10" s="210"/>
      <c r="J10" s="114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211">
        <v>0.17361111111111113</v>
      </c>
      <c r="D11" s="212">
        <v>1.4</v>
      </c>
      <c r="E11" s="212">
        <v>12</v>
      </c>
      <c r="F11" s="212">
        <v>18</v>
      </c>
      <c r="G11" s="127" t="s">
        <v>184</v>
      </c>
      <c r="H11" s="212">
        <v>3.5</v>
      </c>
      <c r="I11" s="213"/>
      <c r="J11" s="114">
        <f>IF(L11, 1, 0) + IF(M11, 2, 0) + IF(N11, 4, 0) + IF(O11, 8, 0) + IF(P11, 16, 0)</f>
        <v>1</v>
      </c>
      <c r="K11" s="86" t="b">
        <v>0</v>
      </c>
      <c r="L11" s="86" t="b">
        <v>1</v>
      </c>
      <c r="M11" s="86"/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1.4433333333333334</v>
      </c>
      <c r="E12" s="12">
        <f>AVERAGE(E9:E11)</f>
        <v>13.666666666666666</v>
      </c>
      <c r="F12" s="13">
        <f>AVERAGE(F9:F11)</f>
        <v>27</v>
      </c>
      <c r="G12" s="14"/>
      <c r="H12" s="15">
        <f>AVERAGE(H9:H11)</f>
        <v>5.5666666666666664</v>
      </c>
      <c r="I12" s="16"/>
      <c r="J12" s="17">
        <f>AVERAGE(J9:J11)</f>
        <v>1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6" t="s">
        <v>25</v>
      </c>
      <c r="C14" s="18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21" t="s">
        <v>178</v>
      </c>
      <c r="D16" s="108" t="s">
        <v>179</v>
      </c>
      <c r="E16" s="108" t="s">
        <v>186</v>
      </c>
      <c r="F16" s="108" t="s">
        <v>183</v>
      </c>
      <c r="G16" s="108" t="s">
        <v>181</v>
      </c>
      <c r="H16" s="108" t="s">
        <v>179</v>
      </c>
      <c r="I16" s="108"/>
      <c r="J16" s="88"/>
      <c r="K16" s="88"/>
      <c r="L16" s="88"/>
      <c r="M16" s="88"/>
      <c r="N16" s="88"/>
      <c r="O16" s="88"/>
      <c r="P16" s="108" t="s">
        <v>41</v>
      </c>
    </row>
    <row r="17" spans="2:16" ht="14.1" customHeight="1" x14ac:dyDescent="0.25">
      <c r="B17" s="25" t="s">
        <v>42</v>
      </c>
      <c r="C17" s="110">
        <v>0.65625</v>
      </c>
      <c r="D17" s="110">
        <v>0.65833333333333333</v>
      </c>
      <c r="E17" s="110">
        <v>0.69097222222222221</v>
      </c>
      <c r="F17" s="110">
        <v>0.71319444444444446</v>
      </c>
      <c r="G17" s="110">
        <v>0.8666666666666667</v>
      </c>
      <c r="H17" s="110">
        <v>0.18402777777777779</v>
      </c>
      <c r="I17" s="89"/>
      <c r="J17" s="89"/>
      <c r="K17" s="89"/>
      <c r="L17" s="89"/>
      <c r="M17" s="89"/>
      <c r="N17" s="89"/>
      <c r="O17" s="89"/>
      <c r="P17" s="110">
        <v>0.18958333333333333</v>
      </c>
    </row>
    <row r="18" spans="2:16" ht="14.1" customHeight="1" x14ac:dyDescent="0.25">
      <c r="B18" s="25" t="s">
        <v>43</v>
      </c>
      <c r="C18" s="108">
        <v>14771</v>
      </c>
      <c r="D18" s="108">
        <f>C18+1</f>
        <v>14772</v>
      </c>
      <c r="E18" s="108">
        <f>D19+1</f>
        <v>14785</v>
      </c>
      <c r="F18" s="108">
        <f t="shared" ref="F18" si="0">E19+1</f>
        <v>14799</v>
      </c>
      <c r="G18" s="108">
        <f t="shared" ref="G18" si="1">F19+1</f>
        <v>14898</v>
      </c>
      <c r="H18" s="108">
        <f>G19+1</f>
        <v>15100</v>
      </c>
      <c r="I18" s="108"/>
      <c r="J18" s="88"/>
      <c r="K18" s="88"/>
      <c r="L18" s="88"/>
      <c r="M18" s="88"/>
      <c r="N18" s="88"/>
      <c r="O18" s="88"/>
      <c r="P18" s="108">
        <f>MAX(C18:O19)+1</f>
        <v>15105</v>
      </c>
    </row>
    <row r="19" spans="2:16" ht="14.1" customHeight="1" thickBot="1" x14ac:dyDescent="0.3">
      <c r="B19" s="9" t="s">
        <v>44</v>
      </c>
      <c r="C19" s="90"/>
      <c r="D19" s="108">
        <v>14784</v>
      </c>
      <c r="E19" s="115">
        <v>14798</v>
      </c>
      <c r="F19" s="115">
        <v>14897</v>
      </c>
      <c r="G19" s="115">
        <v>15099</v>
      </c>
      <c r="H19" s="115">
        <f>H18+4</f>
        <v>15104</v>
      </c>
      <c r="I19" s="115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13</v>
      </c>
      <c r="E20" s="23">
        <f t="shared" ref="E20:O20" si="2">IF(ISNUMBER(E18),E19-E18+1,"")</f>
        <v>14</v>
      </c>
      <c r="F20" s="23">
        <f t="shared" si="2"/>
        <v>99</v>
      </c>
      <c r="G20" s="23">
        <f t="shared" si="2"/>
        <v>202</v>
      </c>
      <c r="H20" s="23">
        <f t="shared" si="2"/>
        <v>5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8" t="s">
        <v>46</v>
      </c>
      <c r="C22" s="25" t="s">
        <v>21</v>
      </c>
      <c r="D22" s="25" t="s">
        <v>23</v>
      </c>
      <c r="E22" s="25" t="s">
        <v>47</v>
      </c>
      <c r="F22" s="199" t="s">
        <v>48</v>
      </c>
      <c r="G22" s="199"/>
      <c r="H22" s="199"/>
      <c r="I22" s="199"/>
      <c r="J22" s="25" t="s">
        <v>21</v>
      </c>
      <c r="K22" s="25" t="s">
        <v>23</v>
      </c>
      <c r="L22" s="25" t="s">
        <v>47</v>
      </c>
      <c r="M22" s="199" t="s">
        <v>48</v>
      </c>
      <c r="N22" s="199"/>
      <c r="O22" s="199"/>
      <c r="P22" s="199"/>
    </row>
    <row r="23" spans="2:16" ht="13.5" customHeight="1" x14ac:dyDescent="0.25">
      <c r="B23" s="198"/>
      <c r="C23" s="109">
        <f>D18+5</f>
        <v>14777</v>
      </c>
      <c r="D23" s="109">
        <f>C23+3</f>
        <v>14780</v>
      </c>
      <c r="E23" s="109" t="s">
        <v>49</v>
      </c>
      <c r="F23" s="197" t="s">
        <v>188</v>
      </c>
      <c r="G23" s="197"/>
      <c r="H23" s="197"/>
      <c r="I23" s="197"/>
      <c r="J23" s="126"/>
      <c r="K23" s="126"/>
      <c r="L23" s="122" t="s">
        <v>50</v>
      </c>
      <c r="M23" s="197" t="s">
        <v>173</v>
      </c>
      <c r="N23" s="197"/>
      <c r="O23" s="197"/>
      <c r="P23" s="197"/>
    </row>
    <row r="24" spans="2:16" ht="13.5" customHeight="1" x14ac:dyDescent="0.25">
      <c r="B24" s="198"/>
      <c r="C24" s="122"/>
      <c r="D24" s="122"/>
      <c r="E24" s="122" t="s">
        <v>51</v>
      </c>
      <c r="F24" s="197" t="s">
        <v>173</v>
      </c>
      <c r="G24" s="197"/>
      <c r="H24" s="197"/>
      <c r="I24" s="197"/>
      <c r="J24" s="126"/>
      <c r="K24" s="126"/>
      <c r="L24" s="122" t="s">
        <v>52</v>
      </c>
      <c r="M24" s="197" t="s">
        <v>173</v>
      </c>
      <c r="N24" s="197"/>
      <c r="O24" s="197"/>
      <c r="P24" s="197"/>
    </row>
    <row r="25" spans="2:16" ht="13.5" customHeight="1" x14ac:dyDescent="0.25">
      <c r="B25" s="198"/>
      <c r="C25" s="122">
        <f>D23+1</f>
        <v>14781</v>
      </c>
      <c r="D25" s="122">
        <f>C25+3</f>
        <v>14784</v>
      </c>
      <c r="E25" s="122" t="s">
        <v>52</v>
      </c>
      <c r="F25" s="197" t="s">
        <v>189</v>
      </c>
      <c r="G25" s="197"/>
      <c r="H25" s="197"/>
      <c r="I25" s="197"/>
      <c r="J25" s="126"/>
      <c r="K25" s="126"/>
      <c r="L25" s="122" t="s">
        <v>51</v>
      </c>
      <c r="M25" s="197" t="s">
        <v>173</v>
      </c>
      <c r="N25" s="197"/>
      <c r="O25" s="197"/>
      <c r="P25" s="197"/>
    </row>
    <row r="26" spans="2:16" ht="13.5" customHeight="1" x14ac:dyDescent="0.25">
      <c r="B26" s="198"/>
      <c r="C26" s="122"/>
      <c r="D26" s="122"/>
      <c r="E26" s="122" t="s">
        <v>50</v>
      </c>
      <c r="F26" s="197" t="s">
        <v>180</v>
      </c>
      <c r="G26" s="197"/>
      <c r="H26" s="197"/>
      <c r="I26" s="197"/>
      <c r="J26" s="126"/>
      <c r="K26" s="126"/>
      <c r="L26" s="122" t="s">
        <v>49</v>
      </c>
      <c r="M26" s="197" t="s">
        <v>173</v>
      </c>
      <c r="N26" s="197"/>
      <c r="O26" s="197"/>
      <c r="P26" s="19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6" t="s">
        <v>53</v>
      </c>
      <c r="C28" s="186"/>
      <c r="D28" s="18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1">
        <v>0.31041666666666667</v>
      </c>
      <c r="D30" s="102">
        <v>0.12986111111111112</v>
      </c>
      <c r="E30" s="118"/>
      <c r="F30" s="118"/>
      <c r="G30" s="102"/>
      <c r="H30" s="118"/>
      <c r="I30" s="118"/>
      <c r="J30" s="118"/>
      <c r="K30" s="119"/>
      <c r="L30" s="118"/>
      <c r="M30" s="118"/>
      <c r="N30" s="118"/>
      <c r="O30" s="118"/>
      <c r="P30" s="116">
        <f>SUM(C30:J30,L30:N30)</f>
        <v>0.44027777777777777</v>
      </c>
    </row>
    <row r="31" spans="2:16" ht="14.1" customHeight="1" x14ac:dyDescent="0.25">
      <c r="B31" s="26" t="s">
        <v>172</v>
      </c>
      <c r="C31" s="214">
        <v>0.31736111111111115</v>
      </c>
      <c r="D31" s="128">
        <v>0.15347222222222223</v>
      </c>
      <c r="E31" s="92"/>
      <c r="F31" s="124"/>
      <c r="G31" s="92"/>
      <c r="H31" s="92"/>
      <c r="I31" s="92"/>
      <c r="J31" s="92"/>
      <c r="K31" s="128">
        <v>2.2222222222222223E-2</v>
      </c>
      <c r="L31" s="92"/>
      <c r="M31" s="92"/>
      <c r="N31" s="92"/>
      <c r="O31" s="93"/>
      <c r="P31" s="116">
        <f>SUM(C31:N31)</f>
        <v>0.49305555555555558</v>
      </c>
    </row>
    <row r="32" spans="2:16" ht="14.1" customHeight="1" x14ac:dyDescent="0.25">
      <c r="B32" s="26" t="s">
        <v>68</v>
      </c>
      <c r="C32" s="129"/>
      <c r="D32" s="125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16">
        <f>SUM(C32:N32)</f>
        <v>0</v>
      </c>
    </row>
    <row r="33" spans="2:16" ht="14.1" customHeight="1" thickBot="1" x14ac:dyDescent="0.3">
      <c r="B33" s="26" t="s">
        <v>69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  <c r="P33" s="117">
        <f>SUM(C33:N33)</f>
        <v>0</v>
      </c>
    </row>
    <row r="34" spans="2:16" ht="14.1" customHeight="1" x14ac:dyDescent="0.25">
      <c r="B34" s="75" t="s">
        <v>170</v>
      </c>
      <c r="C34" s="100">
        <f>C31-C32-C33</f>
        <v>0.31736111111111115</v>
      </c>
      <c r="D34" s="100">
        <f t="shared" ref="D34:P34" si="3">D31-D32-D33</f>
        <v>0.15347222222222223</v>
      </c>
      <c r="E34" s="100">
        <f t="shared" si="3"/>
        <v>0</v>
      </c>
      <c r="F34" s="100">
        <f t="shared" si="3"/>
        <v>0</v>
      </c>
      <c r="G34" s="100">
        <f t="shared" si="3"/>
        <v>0</v>
      </c>
      <c r="H34" s="100">
        <f t="shared" si="3"/>
        <v>0</v>
      </c>
      <c r="I34" s="100">
        <f t="shared" si="3"/>
        <v>0</v>
      </c>
      <c r="J34" s="100">
        <f t="shared" si="3"/>
        <v>0</v>
      </c>
      <c r="K34" s="100">
        <f t="shared" si="3"/>
        <v>2.2222222222222223E-2</v>
      </c>
      <c r="L34" s="100">
        <f t="shared" si="3"/>
        <v>0</v>
      </c>
      <c r="M34" s="100">
        <f t="shared" si="3"/>
        <v>0</v>
      </c>
      <c r="N34" s="100">
        <f t="shared" si="3"/>
        <v>0</v>
      </c>
      <c r="O34" s="99"/>
      <c r="P34" s="76">
        <f t="shared" si="3"/>
        <v>0.49305555555555558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81" t="s">
        <v>70</v>
      </c>
      <c r="C36" s="184" t="s">
        <v>190</v>
      </c>
      <c r="D36" s="184"/>
      <c r="E36" s="184" t="s">
        <v>191</v>
      </c>
      <c r="F36" s="184"/>
      <c r="G36" s="184"/>
      <c r="H36" s="184"/>
      <c r="I36" s="185"/>
      <c r="J36" s="185"/>
      <c r="K36" s="180"/>
      <c r="L36" s="180"/>
      <c r="M36" s="180"/>
      <c r="N36" s="180"/>
      <c r="O36" s="180"/>
      <c r="P36" s="180"/>
    </row>
    <row r="37" spans="2:16" ht="18" customHeight="1" x14ac:dyDescent="0.25">
      <c r="B37" s="182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2:16" ht="18" customHeight="1" x14ac:dyDescent="0.25">
      <c r="B38" s="182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2:16" ht="18" customHeight="1" x14ac:dyDescent="0.25">
      <c r="B39" s="182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2:16" ht="18" customHeight="1" x14ac:dyDescent="0.25">
      <c r="B40" s="182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71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" customHeight="1" x14ac:dyDescent="0.25"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169</v>
      </c>
      <c r="C53" s="162"/>
      <c r="D53" s="123">
        <v>1.2</v>
      </c>
      <c r="E53" s="123"/>
      <c r="F53" s="103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168</v>
      </c>
      <c r="C54" s="164"/>
      <c r="D54" s="164"/>
      <c r="E54" s="164"/>
      <c r="F54" s="215">
        <v>1535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72</v>
      </c>
      <c r="C56" s="14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3" t="s">
        <v>73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74</v>
      </c>
      <c r="O57" s="144"/>
      <c r="P57" s="147"/>
    </row>
    <row r="58" spans="2:16" ht="17.100000000000001" customHeight="1" x14ac:dyDescent="0.25">
      <c r="B58" s="148" t="s">
        <v>75</v>
      </c>
      <c r="C58" s="149"/>
      <c r="D58" s="150"/>
      <c r="E58" s="148" t="s">
        <v>76</v>
      </c>
      <c r="F58" s="149"/>
      <c r="G58" s="150"/>
      <c r="H58" s="149" t="s">
        <v>77</v>
      </c>
      <c r="I58" s="149"/>
      <c r="J58" s="149"/>
      <c r="K58" s="151" t="s">
        <v>78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79</v>
      </c>
      <c r="C59" s="131"/>
      <c r="D59" s="33" t="b">
        <v>1</v>
      </c>
      <c r="E59" s="130" t="s">
        <v>80</v>
      </c>
      <c r="F59" s="131"/>
      <c r="G59" s="33" t="b">
        <v>1</v>
      </c>
      <c r="H59" s="138" t="s">
        <v>81</v>
      </c>
      <c r="I59" s="131"/>
      <c r="J59" s="33" t="b">
        <v>1</v>
      </c>
      <c r="K59" s="138" t="s">
        <v>82</v>
      </c>
      <c r="L59" s="131"/>
      <c r="M59" s="33" t="b">
        <v>1</v>
      </c>
      <c r="N59" s="139" t="s">
        <v>83</v>
      </c>
      <c r="O59" s="131"/>
      <c r="P59" s="33" t="b">
        <v>1</v>
      </c>
    </row>
    <row r="60" spans="2:16" ht="20.100000000000001" customHeight="1" x14ac:dyDescent="0.25">
      <c r="B60" s="130" t="s">
        <v>84</v>
      </c>
      <c r="C60" s="131"/>
      <c r="D60" s="33" t="b">
        <v>1</v>
      </c>
      <c r="E60" s="130" t="s">
        <v>85</v>
      </c>
      <c r="F60" s="131"/>
      <c r="G60" s="33" t="b">
        <v>1</v>
      </c>
      <c r="H60" s="138" t="s">
        <v>86</v>
      </c>
      <c r="I60" s="131"/>
      <c r="J60" s="33" t="b">
        <v>1</v>
      </c>
      <c r="K60" s="138" t="s">
        <v>87</v>
      </c>
      <c r="L60" s="131"/>
      <c r="M60" s="33" t="b">
        <v>1</v>
      </c>
      <c r="N60" s="139" t="s">
        <v>88</v>
      </c>
      <c r="O60" s="131"/>
      <c r="P60" s="33" t="b">
        <v>1</v>
      </c>
    </row>
    <row r="61" spans="2:16" ht="20.100000000000001" customHeight="1" x14ac:dyDescent="0.25">
      <c r="B61" s="130" t="s">
        <v>89</v>
      </c>
      <c r="C61" s="131"/>
      <c r="D61" s="33" t="b">
        <v>1</v>
      </c>
      <c r="E61" s="130" t="s">
        <v>90</v>
      </c>
      <c r="F61" s="131"/>
      <c r="G61" s="33" t="b">
        <v>1</v>
      </c>
      <c r="H61" s="138" t="s">
        <v>91</v>
      </c>
      <c r="I61" s="131"/>
      <c r="J61" s="33" t="b">
        <v>1</v>
      </c>
      <c r="K61" s="138" t="s">
        <v>92</v>
      </c>
      <c r="L61" s="131"/>
      <c r="M61" s="33" t="b">
        <v>1</v>
      </c>
      <c r="N61" s="139" t="s">
        <v>93</v>
      </c>
      <c r="O61" s="131"/>
      <c r="P61" s="33" t="b">
        <v>1</v>
      </c>
    </row>
    <row r="62" spans="2:16" ht="20.100000000000001" customHeight="1" x14ac:dyDescent="0.25">
      <c r="B62" s="138" t="s">
        <v>91</v>
      </c>
      <c r="C62" s="131"/>
      <c r="D62" s="33" t="b">
        <v>1</v>
      </c>
      <c r="E62" s="130" t="s">
        <v>94</v>
      </c>
      <c r="F62" s="131"/>
      <c r="G62" s="33" t="b">
        <v>1</v>
      </c>
      <c r="H62" s="138" t="s">
        <v>95</v>
      </c>
      <c r="I62" s="131"/>
      <c r="J62" s="33" t="b">
        <v>0</v>
      </c>
      <c r="K62" s="138" t="s">
        <v>96</v>
      </c>
      <c r="L62" s="131"/>
      <c r="M62" s="33" t="b">
        <v>1</v>
      </c>
      <c r="N62" s="139" t="s">
        <v>86</v>
      </c>
      <c r="O62" s="131"/>
      <c r="P62" s="33" t="b">
        <v>1</v>
      </c>
    </row>
    <row r="63" spans="2:16" ht="20.100000000000001" customHeight="1" x14ac:dyDescent="0.25">
      <c r="B63" s="138" t="s">
        <v>97</v>
      </c>
      <c r="C63" s="131"/>
      <c r="D63" s="33" t="b">
        <v>1</v>
      </c>
      <c r="E63" s="130" t="s">
        <v>98</v>
      </c>
      <c r="F63" s="131"/>
      <c r="G63" s="33" t="b">
        <v>1</v>
      </c>
      <c r="H63" s="38"/>
      <c r="I63" s="39"/>
      <c r="J63" s="40"/>
      <c r="K63" s="138" t="s">
        <v>99</v>
      </c>
      <c r="L63" s="131"/>
      <c r="M63" s="33" t="b">
        <v>1</v>
      </c>
      <c r="N63" s="139" t="s">
        <v>167</v>
      </c>
      <c r="O63" s="131"/>
      <c r="P63" s="33" t="b">
        <v>1</v>
      </c>
    </row>
    <row r="64" spans="2:16" ht="20.100000000000001" customHeight="1" x14ac:dyDescent="0.25">
      <c r="B64" s="138" t="s">
        <v>100</v>
      </c>
      <c r="C64" s="131"/>
      <c r="D64" s="33" t="b">
        <v>0</v>
      </c>
      <c r="E64" s="130" t="s">
        <v>101</v>
      </c>
      <c r="F64" s="131"/>
      <c r="G64" s="33" t="b">
        <v>1</v>
      </c>
      <c r="H64" s="41"/>
      <c r="I64" s="42"/>
      <c r="J64" s="43"/>
      <c r="K64" s="140" t="s">
        <v>102</v>
      </c>
      <c r="L64" s="141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0" t="s">
        <v>165</v>
      </c>
      <c r="F65" s="131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2" t="s">
        <v>108</v>
      </c>
      <c r="C69" s="132"/>
      <c r="D69" s="51"/>
      <c r="E69" s="51"/>
      <c r="F69" s="134" t="s">
        <v>109</v>
      </c>
      <c r="G69" s="136" t="s">
        <v>110</v>
      </c>
      <c r="H69" s="51"/>
      <c r="I69" s="132" t="s">
        <v>111</v>
      </c>
      <c r="J69" s="13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3"/>
      <c r="C70" s="133"/>
      <c r="D70" s="55"/>
      <c r="E70" s="56"/>
      <c r="F70" s="135"/>
      <c r="G70" s="137"/>
      <c r="H70" s="57"/>
      <c r="I70" s="133"/>
      <c r="J70" s="13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4">
        <v>-152.6</v>
      </c>
      <c r="D72" s="104">
        <v>-154.048</v>
      </c>
      <c r="E72" s="81" t="s">
        <v>121</v>
      </c>
      <c r="F72" s="104">
        <v>19.8</v>
      </c>
      <c r="G72" s="104">
        <v>18.100000000000001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4">
        <v>-135.82599999999999</v>
      </c>
      <c r="D73" s="104">
        <v>-138.48599999999999</v>
      </c>
      <c r="E73" s="82" t="s">
        <v>125</v>
      </c>
      <c r="F73" s="106">
        <v>10</v>
      </c>
      <c r="G73" s="106">
        <v>10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4">
        <v>-205.73699999999999</v>
      </c>
      <c r="D74" s="104">
        <v>-206.89699999999999</v>
      </c>
      <c r="E74" s="82" t="s">
        <v>130</v>
      </c>
      <c r="F74" s="107">
        <v>20</v>
      </c>
      <c r="G74" s="107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4">
        <v>-112.521</v>
      </c>
      <c r="D75" s="104">
        <v>-113.48099999999999</v>
      </c>
      <c r="E75" s="82" t="s">
        <v>135</v>
      </c>
      <c r="F75" s="107">
        <v>50</v>
      </c>
      <c r="G75" s="107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4">
        <v>24.463000000000001</v>
      </c>
      <c r="D76" s="104">
        <v>22.042000000000002</v>
      </c>
      <c r="E76" s="82" t="s">
        <v>140</v>
      </c>
      <c r="F76" s="107">
        <v>40</v>
      </c>
      <c r="G76" s="107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4">
        <v>29.138000000000002</v>
      </c>
      <c r="D77" s="104">
        <v>26.285</v>
      </c>
      <c r="E77" s="82" t="s">
        <v>145</v>
      </c>
      <c r="F77" s="107">
        <v>180</v>
      </c>
      <c r="G77" s="107">
        <v>190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4">
        <v>20.812999999999999</v>
      </c>
      <c r="D78" s="104">
        <v>18.53</v>
      </c>
      <c r="E78" s="82" t="s">
        <v>150</v>
      </c>
      <c r="F78" s="120"/>
      <c r="G78" s="120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4">
        <v>21.727</v>
      </c>
      <c r="D79" s="104">
        <v>19.41</v>
      </c>
      <c r="E79" s="81" t="s">
        <v>155</v>
      </c>
      <c r="F79" s="104">
        <v>19</v>
      </c>
      <c r="G79" s="104">
        <v>12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5">
        <v>1.8499999999999999E-5</v>
      </c>
      <c r="D80" s="105">
        <v>1.88E-5</v>
      </c>
      <c r="E80" s="82" t="s">
        <v>160</v>
      </c>
      <c r="F80" s="106">
        <v>20</v>
      </c>
      <c r="G80" s="106">
        <v>18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90" t="s">
        <v>164</v>
      </c>
      <c r="C84" s="190"/>
    </row>
    <row r="85" spans="2:16" ht="15" customHeight="1" x14ac:dyDescent="0.25">
      <c r="B85" s="191" t="s">
        <v>193</v>
      </c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3"/>
    </row>
    <row r="86" spans="2:16" ht="15" customHeight="1" x14ac:dyDescent="0.25">
      <c r="B86" s="194" t="s">
        <v>192</v>
      </c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6"/>
    </row>
    <row r="87" spans="2:16" ht="15" customHeight="1" x14ac:dyDescent="0.25">
      <c r="B87" s="206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8"/>
    </row>
    <row r="88" spans="2:16" ht="15" customHeight="1" x14ac:dyDescent="0.25">
      <c r="B88" s="206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8"/>
    </row>
    <row r="89" spans="2:16" ht="15" customHeight="1" x14ac:dyDescent="0.25">
      <c r="B89" s="206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194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6"/>
    </row>
    <row r="91" spans="2:16" ht="15" customHeight="1" x14ac:dyDescent="0.25">
      <c r="B91" s="200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2"/>
    </row>
    <row r="92" spans="2:16" ht="15" customHeight="1" x14ac:dyDescent="0.25"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2"/>
    </row>
    <row r="93" spans="2:16" ht="15" customHeight="1" x14ac:dyDescent="0.25"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</row>
    <row r="94" spans="2:16" ht="15" customHeight="1" x14ac:dyDescent="0.25"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2"/>
    </row>
    <row r="95" spans="2:16" ht="15" customHeight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2"/>
    </row>
    <row r="96" spans="2:16" ht="15" customHeight="1" x14ac:dyDescent="0.25">
      <c r="B96" s="200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2"/>
    </row>
    <row r="97" spans="2:16" ht="15" customHeight="1" x14ac:dyDescent="0.25">
      <c r="B97" s="200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2"/>
    </row>
    <row r="98" spans="2:16" ht="15" customHeight="1" x14ac:dyDescent="0.25"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2"/>
    </row>
    <row r="99" spans="2:16" ht="15" customHeight="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2024-05-06T04:36:55Z</dcterms:modified>
</cp:coreProperties>
</file>