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F18" i="1" l="1"/>
  <c r="G18" i="1"/>
  <c r="H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<sst xmlns="http://schemas.openxmlformats.org/spreadsheetml/2006/main" count="215" uniqueCount="196">
  <si>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</si>
  <si>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</si>
  <si>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</si>
  <si>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</si>
  <si>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</si>
  <si>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</si>
  <si>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</si>
  <si>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</si>
  <si>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</si>
  <si>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</si>
  <si>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</si>
  <si>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</si>
  <si>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</si>
  <si>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</si>
  <si>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</si>
  <si>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</si>
  <si>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</si>
  <si>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</si>
  <si>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</si>
  <si>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</si>
  <si>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</si>
  <si>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</si>
  <si>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</si>
  <si>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</si>
  <si>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</si>
  <si>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</si>
  <si>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</si>
  <si>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</si>
  <si>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</si>
  <si>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</si>
  <si>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</si>
  <si>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</si>
  <si>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</si>
  <si>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</si>
  <si>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</si>
  <si>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</si>
  <si>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</si>
  <si>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</si>
  <si>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</si>
  <si>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</si>
  <si>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</si>
  <si>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</si>
  <si>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</si>
  <si>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</si>
  <si>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</si>
  <si>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</si>
  <si>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</si>
  <si>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</si>
  <si>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</si>
  <si>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</si>
  <si>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</si>
  <si>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</si>
  <si>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</si>
  <si>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</si>
  <si>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</si>
  <si>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</si>
  <si>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</si>
  <si>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</si>
  <si>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</si>
  <si>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</si>
  <si>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</si>
  <si>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</si>
  <si>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</si>
  <si>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</si>
  <si>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</si>
  <si>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</si>
  <si>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</si>
  <si>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</si>
  <si>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</si>
  <si>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</si>
  <si>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</si>
  <si>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</si>
  <si>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</si>
  <si>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</si>
  <si>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</si>
  <si>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</si>
  <si>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</si>
  <si>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</si>
  <si>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</si>
  <si>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</si>
  <si>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</si>
  <si>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</si>
  <si>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</si>
  <si>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</si>
  <si>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</si>
  <si>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</si>
  <si>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</si>
  <si>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</si>
  <si>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</si>
  <si>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</si>
  <si>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</si>
  <si>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</si>
  <si>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</si>
  <si>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</si>
  <si>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</si>
  <si>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</si>
  <si>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</si>
  <si>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</si>
  <si>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</si>
  <si>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</si>
  <si>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</si>
  <si>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</si>
  <si>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</si>
  <si>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</si>
  <si>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</si>
  <si>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</si>
  <si>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</si>
  <si>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</si>
  <si>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</si>
  <si>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</si>
  <si>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</si>
  <si>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</si>
  <si>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</si>
  <si>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</si>
  <si>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</si>
  <si>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</si>
  <si>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</si>
  <si>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</si>
  <si>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</si>
  <si>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</si>
  <si>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</si>
  <si>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</si>
  <si>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</si>
  <si>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</si>
  <si>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</si>
  <si>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</si>
  <si>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</si>
  <si>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</si>
  <si>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</si>
  <si>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</si>
  <si>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</si>
  <si>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</si>
  <si>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</si>
  <si>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</si>
  <si>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</si>
  <si>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</si>
  <si>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</si>
  <si>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</si>
  <si>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</si>
  <si>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</si>
  <si>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</si>
  <si>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</si>
  <si>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</si>
  <si>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</si>
  <si>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</si>
  <si>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</si>
  <si>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</si>
  <si>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</si>
  <si>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</si>
  <si>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</si>
  <si>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</si>
  <si>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</si>
  <si>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</si>
  <si>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</si>
  <si>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</si>
  <si>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</si>
  <si>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</si>
  <si>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</si>
  <si>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</si>
  <si>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</si>
  <si>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</si>
  <si>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</si>
  <si>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</si>
  <si>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</si>
  <si>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</si>
  <si>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</si>
  <si>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</si>
  <si>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</si>
  <si>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</si>
  <si>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</si>
  <si>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</si>
  <si>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</si>
  <si>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</si>
  <si>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</si>
  <si>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</si>
  <si>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</si>
  <si>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</si>
  <si>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</si>
  <si>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</si>
  <si>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</si>
  <si>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1) 방풍막 연결</t>
    <phoneticPr fontId="3" type="noConversion"/>
  </si>
  <si>
    <t>BLG</t>
    <phoneticPr fontId="3" type="noConversion"/>
  </si>
  <si>
    <t>TMT</t>
    <phoneticPr fontId="3" type="noConversion"/>
  </si>
  <si>
    <t>2) 돔에어콘, 찬바람 안 나옴 → 꺼둠</t>
    <phoneticPr fontId="3" type="noConversion"/>
  </si>
  <si>
    <t xml:space="preserve">임상규 </t>
    <phoneticPr fontId="3" type="noConversion"/>
  </si>
  <si>
    <t>현대섭</t>
    <phoneticPr fontId="3" type="noConversion"/>
  </si>
  <si>
    <t>NW</t>
    <phoneticPr fontId="3" type="noConversion"/>
  </si>
  <si>
    <t>/  /  /  /</t>
    <phoneticPr fontId="3" type="noConversion"/>
  </si>
  <si>
    <t>NW</t>
    <phoneticPr fontId="3" type="noConversion"/>
  </si>
  <si>
    <t>DEEPS</t>
    <phoneticPr fontId="3" type="noConversion"/>
  </si>
  <si>
    <t xml:space="preserve">20S/26K 35S/27K 50S/23K  </t>
    <phoneticPr fontId="3" type="noConversion"/>
  </si>
  <si>
    <t xml:space="preserve">35S/19K  60S/18K </t>
    <phoneticPr fontId="3" type="noConversion"/>
  </si>
  <si>
    <t>NW</t>
    <phoneticPr fontId="3" type="noConversion"/>
  </si>
  <si>
    <t>C_010566-010582</t>
    <phoneticPr fontId="3" type="noConversion"/>
  </si>
  <si>
    <t>[23:24]짙은구름으로 인한 관측중단 및 대기 / [23:57] 관측재개</t>
    <phoneticPr fontId="3" type="noConversion"/>
  </si>
  <si>
    <t>M_010618-010619:M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</si>
</sst>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7" fillId="4" borderId="1" xfId="0" applyFont="1" applyFill="1" applyBorder="1" applyAlignment="1" applyProtection="1">
      <alignment horizontal="center" vertical="center"/>
    </xf>
    <xf numFmtId="0" fontId="38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1" fillId="0" borderId="1" xfId="0" applyFont="1" applyBorder="1" applyAlignment="1" applyProtection="1">
      <alignment horizontal="center" vertical="center"/>
    </xf>
    <xf numFmtId="0" fontId="42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 applyProtection="1">
      <alignment vertical="center"/>
    </xf>
    <xf numFmtId="0" fontId="48" fillId="0" borderId="1" xfId="0" applyFont="1" applyBorder="1" applyAlignment="1" applyProtection="1">
      <alignment horizontal="center" vertical="center"/>
    </xf>
    <xf numFmtId="0" fontId="49" fillId="0" borderId="2" xfId="0" applyFont="1" applyBorder="1" applyAlignment="1" applyProtection="1">
      <alignment horizontal="center" vertical="center"/>
    </xf>
    <xf numFmtId="0" fontId="50" fillId="0" borderId="0" xfId="0" applyFont="1" applyProtection="1">
      <alignment vertical="center"/>
      <protection locked="0"/>
    </xf>
    <xf numFmtId="0" fontId="50" fillId="0" borderId="0" xfId="0" applyFont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/>
    </xf>
    <xf numFmtId="0" fontId="40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4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0" borderId="28" xfId="0" applyFont="1" applyBorder="1" applyAlignment="1" applyProtection="1">
      <alignment horizontal="left" vertical="center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7" fillId="0" borderId="26" xfId="0" applyFont="1" applyBorder="1" applyAlignment="1" applyProtection="1">
      <alignment horizontal="left" vertical="center"/>
      <protection locked="0"/>
    </xf>
    <xf numFmtId="0" fontId="47" fillId="0" borderId="0" xfId="0" applyFont="1" applyBorder="1" applyAlignment="1" applyProtection="1">
      <alignment horizontal="left" vertical="center"/>
      <protection locked="0"/>
    </xf>
    <xf numFmtId="0" fontId="47" fillId="0" borderId="27" xfId="0" applyFont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5" fillId="0" borderId="5" xfId="0" applyFont="1" applyBorder="1" applyProtection="1">
      <alignment vertical="center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</xf>
    <xf numFmtId="0" fontId="45" fillId="2" borderId="2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horizontal="left" vertical="center"/>
      <protection locked="0"/>
    </xf>
    <xf numFmtId="0" fontId="45" fillId="0" borderId="0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left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2" borderId="2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4" borderId="1" xfId="0" applyFont="1" applyFill="1" applyBorder="1" applyAlignment="1" applyProtection="1">
      <alignment horizontal="center" vertical="center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0" borderId="2" xfId="0" applyFont="1" applyBorder="1" applyProtection="1">
      <alignment vertical="center"/>
    </xf>
    <xf numFmtId="178" fontId="48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47" fillId="0" borderId="9" xfId="0" applyFont="1" applyBorder="1" applyAlignment="1" applyProtection="1">
      <alignment horizontal="left" vertical="center"/>
      <protection locked="0"/>
    </xf>
    <xf numFmtId="0" fontId="47" fillId="0" borderId="25" xfId="0" applyFont="1" applyBorder="1" applyAlignment="1" applyProtection="1">
      <alignment horizontal="left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75" sqref="G75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62" t="s">
        <v>0</v>
      </c>
      <c r="C2" s="16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63">
        <v>45400</v>
      </c>
      <c r="D3" s="164"/>
      <c r="E3" s="1"/>
      <c r="F3" s="1"/>
      <c r="G3" s="1"/>
      <c r="H3" s="1"/>
      <c r="I3" s="1"/>
      <c r="J3" s="1"/>
      <c r="K3" s="39" t="s">
        <v>2</v>
      </c>
      <c r="L3" s="165">
        <f>(P31-(P32+P33))/P31*100</f>
        <v>94.970414201183431</v>
      </c>
      <c r="M3" s="165"/>
      <c r="N3" s="39" t="s">
        <v>3</v>
      </c>
      <c r="O3" s="165">
        <f>(P31-P33)/P31*100</f>
        <v>100</v>
      </c>
      <c r="P3" s="165"/>
    </row>
    <row r="4" spans="2:16" ht="14.25" customHeight="1" x14ac:dyDescent="0.25">
      <c r="B4" s="24" t="s">
        <v>4</v>
      </c>
      <c r="C4" s="2" t="s">
        <v>184</v>
      </c>
      <c r="D4" s="3" t="s">
        <v>185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2" t="s">
        <v>6</v>
      </c>
      <c r="C7" s="16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95">
        <v>0.70763888888888893</v>
      </c>
      <c r="D9" s="196">
        <v>1.32</v>
      </c>
      <c r="E9" s="196">
        <v>18</v>
      </c>
      <c r="F9" s="196">
        <v>45</v>
      </c>
      <c r="G9" s="192" t="s">
        <v>186</v>
      </c>
      <c r="H9" s="197">
        <v>1.9</v>
      </c>
      <c r="I9" s="194">
        <v>79</v>
      </c>
      <c r="J9" s="200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104" customFormat="1" ht="14.25" customHeight="1" x14ac:dyDescent="0.25">
      <c r="B10" s="105" t="s">
        <v>22</v>
      </c>
      <c r="C10" s="201">
        <v>0.9375</v>
      </c>
      <c r="D10" s="197">
        <v>1.37</v>
      </c>
      <c r="E10" s="197">
        <v>16.8</v>
      </c>
      <c r="F10" s="197">
        <v>46</v>
      </c>
      <c r="G10" s="194" t="s">
        <v>192</v>
      </c>
      <c r="H10" s="197">
        <v>2.7</v>
      </c>
      <c r="I10" s="202"/>
      <c r="J10" s="200">
        <f>IF(L10, 1, 0) + IF(M10, 2, 0) + IF(N10, 4, 0) + IF(O10, 8, 0) + IF(P10, 16, 0)</f>
        <v>1</v>
      </c>
      <c r="K10" s="8" t="b">
        <v>1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104" customFormat="1" ht="14.25" customHeight="1" thickBot="1" x14ac:dyDescent="0.3">
      <c r="B11" s="106" t="s">
        <v>23</v>
      </c>
      <c r="C11" s="211">
        <v>0.17708333333333334</v>
      </c>
      <c r="D11" s="203">
        <v>1.157</v>
      </c>
      <c r="E11" s="203">
        <v>17</v>
      </c>
      <c r="F11" s="203">
        <v>35</v>
      </c>
      <c r="G11" s="194" t="s">
        <v>188</v>
      </c>
      <c r="H11" s="203">
        <v>1.3</v>
      </c>
      <c r="I11" s="180"/>
      <c r="J11" s="82">
        <f>IF(L11, 1, 0) + IF(M11, 2, 0) + IF(N11, 4, 0) + IF(O11, 8, 0) + IF(P11, 16, 0)</f>
        <v>1</v>
      </c>
      <c r="K11" s="107" t="b">
        <v>1</v>
      </c>
      <c r="L11" s="107" t="b">
        <v>1</v>
      </c>
      <c r="M11" s="107"/>
      <c r="N11" s="107" t="b">
        <v>0</v>
      </c>
      <c r="O11" s="107" t="b">
        <v>0</v>
      </c>
      <c r="P11" s="107"/>
    </row>
    <row r="12" spans="2:16" ht="14.25" customHeight="1" thickBot="1" x14ac:dyDescent="0.3">
      <c r="B12" s="10" t="s">
        <v>24</v>
      </c>
      <c r="C12" s="11">
        <f>(24-C9)+C11</f>
        <v>23.469444444444445</v>
      </c>
      <c r="D12" s="12">
        <f>AVERAGE(D9:D11)</f>
        <v>1.2823333333333335</v>
      </c>
      <c r="E12" s="12">
        <f>AVERAGE(E9:E11)</f>
        <v>17.266666666666666</v>
      </c>
      <c r="F12" s="13">
        <f>AVERAGE(F9:F11)</f>
        <v>42</v>
      </c>
      <c r="G12" s="14"/>
      <c r="H12" s="15">
        <f>AVERAGE(H9:H11)</f>
        <v>1.9666666666666666</v>
      </c>
      <c r="I12" s="16"/>
      <c r="J12" s="17">
        <f>AVERAGE(J9:J11)</f>
        <v>1</v>
      </c>
      <c r="K12" s="108"/>
      <c r="L12" s="108"/>
      <c r="M12" s="108"/>
      <c r="N12" s="108"/>
      <c r="O12" s="108"/>
      <c r="P12" s="108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2" t="s">
        <v>25</v>
      </c>
      <c r="C14" s="16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91" t="s">
        <v>178</v>
      </c>
      <c r="D16" s="191" t="s">
        <v>179</v>
      </c>
      <c r="E16" s="190" t="s">
        <v>182</v>
      </c>
      <c r="F16" s="190" t="s">
        <v>189</v>
      </c>
      <c r="G16" s="190" t="s">
        <v>181</v>
      </c>
      <c r="H16" s="190" t="s">
        <v>179</v>
      </c>
      <c r="I16" s="181"/>
      <c r="J16" s="181"/>
      <c r="K16" s="181"/>
      <c r="L16" s="181"/>
      <c r="M16" s="181"/>
      <c r="N16" s="181"/>
      <c r="O16" s="181"/>
      <c r="P16" s="190" t="s">
        <v>41</v>
      </c>
    </row>
    <row r="17" spans="2:16" ht="14.1" customHeight="1" x14ac:dyDescent="0.25">
      <c r="B17" s="25" t="s">
        <v>42</v>
      </c>
      <c r="C17" s="189">
        <v>0.64374999999999993</v>
      </c>
      <c r="D17" s="189">
        <v>0.64652777777777781</v>
      </c>
      <c r="E17" s="189">
        <v>0.70763888888888893</v>
      </c>
      <c r="F17" s="189">
        <v>0.72986111111111107</v>
      </c>
      <c r="G17" s="189">
        <v>0.91319444444444453</v>
      </c>
      <c r="H17" s="189">
        <v>0.17708333333333334</v>
      </c>
      <c r="I17" s="182"/>
      <c r="J17" s="182"/>
      <c r="K17" s="182"/>
      <c r="L17" s="182"/>
      <c r="M17" s="182"/>
      <c r="N17" s="182"/>
      <c r="O17" s="182"/>
      <c r="P17" s="189">
        <v>0.18263888888888891</v>
      </c>
    </row>
    <row r="18" spans="2:16" ht="14.1" customHeight="1" x14ac:dyDescent="0.25">
      <c r="B18" s="25" t="s">
        <v>43</v>
      </c>
      <c r="C18" s="190">
        <v>10443</v>
      </c>
      <c r="D18" s="190">
        <f>C18+1</f>
        <v>10444</v>
      </c>
      <c r="E18" s="190">
        <f>D19+1</f>
        <v>10454</v>
      </c>
      <c r="F18" s="190">
        <f>E19+1</f>
        <v>10469</v>
      </c>
      <c r="G18" s="190">
        <f>F19+1</f>
        <v>10542</v>
      </c>
      <c r="H18" s="190">
        <f t="shared" ref="H18" si="0">G19+1</f>
        <v>10701</v>
      </c>
      <c r="I18" s="181"/>
      <c r="J18" s="181"/>
      <c r="K18" s="181"/>
      <c r="L18" s="181"/>
      <c r="M18" s="181"/>
      <c r="N18" s="181"/>
      <c r="O18" s="181"/>
      <c r="P18" s="190">
        <f>MAX(C18:O19)+1</f>
        <v>10706</v>
      </c>
    </row>
    <row r="19" spans="2:16" ht="14.1" customHeight="1" thickBot="1" x14ac:dyDescent="0.3">
      <c r="B19" s="9" t="s">
        <v>44</v>
      </c>
      <c r="C19" s="183"/>
      <c r="D19" s="190">
        <v>10453</v>
      </c>
      <c r="E19" s="198">
        <v>10468</v>
      </c>
      <c r="F19" s="198">
        <v>10541</v>
      </c>
      <c r="G19" s="198">
        <v>10700</v>
      </c>
      <c r="H19" s="198">
        <v>10705</v>
      </c>
      <c r="I19" s="184"/>
      <c r="J19" s="184"/>
      <c r="K19" s="184"/>
      <c r="L19" s="184"/>
      <c r="M19" s="184"/>
      <c r="N19" s="181"/>
      <c r="O19" s="181"/>
      <c r="P19" s="102"/>
    </row>
    <row r="20" spans="2:16" ht="14.1" customHeight="1" thickBot="1" x14ac:dyDescent="0.3">
      <c r="B20" s="21" t="s">
        <v>45</v>
      </c>
      <c r="C20" s="20"/>
      <c r="D20" s="22">
        <f>IF(ISNUMBER(D18),D19-D18+1,"")</f>
        <v>10</v>
      </c>
      <c r="E20" s="23">
        <f t="shared" ref="E20:O20" si="1">IF(ISNUMBER(E18),E19-E18+1,"")</f>
        <v>15</v>
      </c>
      <c r="F20" s="23">
        <f t="shared" si="1"/>
        <v>73</v>
      </c>
      <c r="G20" s="23">
        <f t="shared" si="1"/>
        <v>159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0" t="s">
        <v>46</v>
      </c>
      <c r="C22" s="25" t="s">
        <v>21</v>
      </c>
      <c r="D22" s="25" t="s">
        <v>23</v>
      </c>
      <c r="E22" s="25" t="s">
        <v>47</v>
      </c>
      <c r="F22" s="171" t="s">
        <v>48</v>
      </c>
      <c r="G22" s="171"/>
      <c r="H22" s="171"/>
      <c r="I22" s="171"/>
      <c r="J22" s="25" t="s">
        <v>21</v>
      </c>
      <c r="K22" s="25" t="s">
        <v>23</v>
      </c>
      <c r="L22" s="25" t="s">
        <v>47</v>
      </c>
      <c r="M22" s="171" t="s">
        <v>48</v>
      </c>
      <c r="N22" s="171"/>
      <c r="O22" s="171"/>
      <c r="P22" s="171"/>
    </row>
    <row r="23" spans="2:16" ht="13.5" customHeight="1" x14ac:dyDescent="0.25">
      <c r="B23" s="170"/>
      <c r="C23" s="192">
        <f>D18+5</f>
        <v>10449</v>
      </c>
      <c r="D23" s="192">
        <v>10451</v>
      </c>
      <c r="E23" s="192" t="s">
        <v>49</v>
      </c>
      <c r="F23" s="193" t="s">
        <v>190</v>
      </c>
      <c r="G23" s="193"/>
      <c r="H23" s="193"/>
      <c r="I23" s="193"/>
      <c r="J23" s="179"/>
      <c r="K23" s="179"/>
      <c r="L23" s="194" t="s">
        <v>50</v>
      </c>
      <c r="M23" s="193" t="s">
        <v>173</v>
      </c>
      <c r="N23" s="193"/>
      <c r="O23" s="193"/>
      <c r="P23" s="193"/>
    </row>
    <row r="24" spans="2:16" ht="13.5" customHeight="1" x14ac:dyDescent="0.25">
      <c r="B24" s="170"/>
      <c r="C24" s="194"/>
      <c r="D24" s="194"/>
      <c r="E24" s="194" t="s">
        <v>51</v>
      </c>
      <c r="F24" s="193" t="s">
        <v>173</v>
      </c>
      <c r="G24" s="193"/>
      <c r="H24" s="193"/>
      <c r="I24" s="193"/>
      <c r="J24" s="179"/>
      <c r="K24" s="179"/>
      <c r="L24" s="194" t="s">
        <v>52</v>
      </c>
      <c r="M24" s="193" t="s">
        <v>173</v>
      </c>
      <c r="N24" s="193"/>
      <c r="O24" s="193"/>
      <c r="P24" s="193"/>
    </row>
    <row r="25" spans="2:16" ht="13.5" customHeight="1" x14ac:dyDescent="0.25">
      <c r="B25" s="170"/>
      <c r="C25" s="192">
        <v>10452</v>
      </c>
      <c r="D25" s="192">
        <v>10453</v>
      </c>
      <c r="E25" s="192" t="s">
        <v>52</v>
      </c>
      <c r="F25" s="193" t="s">
        <v>191</v>
      </c>
      <c r="G25" s="193"/>
      <c r="H25" s="193"/>
      <c r="I25" s="193"/>
      <c r="J25" s="179"/>
      <c r="K25" s="179"/>
      <c r="L25" s="194" t="s">
        <v>51</v>
      </c>
      <c r="M25" s="193" t="s">
        <v>173</v>
      </c>
      <c r="N25" s="193"/>
      <c r="O25" s="193"/>
      <c r="P25" s="193"/>
    </row>
    <row r="26" spans="2:16" ht="13.5" customHeight="1" x14ac:dyDescent="0.25">
      <c r="B26" s="170"/>
      <c r="C26" s="178"/>
      <c r="D26" s="178"/>
      <c r="E26" s="192" t="s">
        <v>50</v>
      </c>
      <c r="F26" s="193" t="s">
        <v>187</v>
      </c>
      <c r="G26" s="193"/>
      <c r="H26" s="193"/>
      <c r="I26" s="193"/>
      <c r="J26" s="179"/>
      <c r="K26" s="179"/>
      <c r="L26" s="194" t="s">
        <v>49</v>
      </c>
      <c r="M26" s="193" t="s">
        <v>187</v>
      </c>
      <c r="N26" s="193"/>
      <c r="O26" s="193"/>
      <c r="P26" s="19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2" t="s">
        <v>53</v>
      </c>
      <c r="C28" s="162"/>
      <c r="D28" s="16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88">
        <v>0.25694444444444448</v>
      </c>
      <c r="D30" s="89"/>
      <c r="E30" s="89"/>
      <c r="F30" s="89"/>
      <c r="G30" s="89">
        <v>0.16527777777777777</v>
      </c>
      <c r="H30" s="89"/>
      <c r="I30" s="89"/>
      <c r="J30" s="89"/>
      <c r="K30" s="90"/>
      <c r="L30" s="89"/>
      <c r="M30" s="89"/>
      <c r="N30" s="89"/>
      <c r="O30" s="89"/>
      <c r="P30" s="31">
        <f>SUM(C30:J30,L30:N30)</f>
        <v>0.42222222222222228</v>
      </c>
    </row>
    <row r="31" spans="2:16" ht="14.1" customHeight="1" x14ac:dyDescent="0.25">
      <c r="B31" s="26" t="s">
        <v>172</v>
      </c>
      <c r="C31" s="212">
        <v>0.2638888888888889</v>
      </c>
      <c r="D31" s="103"/>
      <c r="E31" s="103"/>
      <c r="F31" s="103"/>
      <c r="G31" s="199">
        <v>0.18333333333333335</v>
      </c>
      <c r="H31" s="103"/>
      <c r="I31" s="103"/>
      <c r="J31" s="103"/>
      <c r="K31" s="199">
        <v>2.2222222222222223E-2</v>
      </c>
      <c r="L31" s="103"/>
      <c r="M31" s="103"/>
      <c r="N31" s="103"/>
      <c r="O31" s="185"/>
      <c r="P31" s="31">
        <f>SUM(C31:N31)</f>
        <v>0.46944444444444444</v>
      </c>
    </row>
    <row r="32" spans="2:16" ht="14.1" customHeight="1" x14ac:dyDescent="0.25">
      <c r="B32" s="26" t="s">
        <v>68</v>
      </c>
      <c r="C32" s="110">
        <v>2.361111111111111E-2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  <c r="P32" s="31">
        <f>SUM(C32:N32)</f>
        <v>2.361111111111111E-2</v>
      </c>
    </row>
    <row r="33" spans="2:16" ht="14.1" customHeight="1" thickBot="1" x14ac:dyDescent="0.3">
      <c r="B33" s="26" t="s">
        <v>69</v>
      </c>
      <c r="C33" s="93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0.24027777777777778</v>
      </c>
      <c r="D34" s="79">
        <f t="shared" ref="D34:P34" si="2">D31-D32-D33</f>
        <v>0</v>
      </c>
      <c r="E34" s="79">
        <f t="shared" si="2"/>
        <v>0</v>
      </c>
      <c r="F34" s="79">
        <f t="shared" si="2"/>
        <v>0</v>
      </c>
      <c r="G34" s="79">
        <f t="shared" si="2"/>
        <v>0.18333333333333335</v>
      </c>
      <c r="H34" s="79">
        <f t="shared" si="2"/>
        <v>0</v>
      </c>
      <c r="I34" s="79">
        <f t="shared" si="2"/>
        <v>0</v>
      </c>
      <c r="J34" s="79">
        <f t="shared" si="2"/>
        <v>0</v>
      </c>
      <c r="K34" s="79">
        <f t="shared" si="2"/>
        <v>2.2222222222222223E-2</v>
      </c>
      <c r="L34" s="79">
        <f t="shared" si="2"/>
        <v>0</v>
      </c>
      <c r="M34" s="79">
        <f t="shared" si="2"/>
        <v>0</v>
      </c>
      <c r="N34" s="79">
        <f t="shared" si="2"/>
        <v>0</v>
      </c>
      <c r="O34" s="87"/>
      <c r="P34" s="80">
        <f t="shared" si="2"/>
        <v>0.4458333333333333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59" t="s">
        <v>70</v>
      </c>
      <c r="C36" s="157" t="s">
        <v>193</v>
      </c>
      <c r="D36" s="157"/>
      <c r="E36" s="157" t="s">
        <v>195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60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60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60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61"/>
      <c r="C41" s="158"/>
      <c r="D41" s="158"/>
      <c r="E41" s="158"/>
      <c r="F41" s="158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1" t="s">
        <v>71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</row>
    <row r="44" spans="2:16" ht="14.1" customHeight="1" x14ac:dyDescent="0.25">
      <c r="B44" s="154" t="s">
        <v>194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</row>
    <row r="45" spans="2:16" ht="14.1" customHeight="1" x14ac:dyDescent="0.25">
      <c r="B45" s="186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8"/>
    </row>
    <row r="46" spans="2:16" ht="14.1" customHeight="1" x14ac:dyDescent="0.25"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8"/>
    </row>
    <row r="47" spans="2:16" ht="14.1" customHeight="1" x14ac:dyDescent="0.25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</row>
    <row r="48" spans="2:16" ht="14.1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</row>
    <row r="49" spans="2:16" ht="14.1" customHeight="1" x14ac:dyDescent="0.25"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2:16" ht="14.1" customHeight="1" x14ac:dyDescent="0.25"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</row>
    <row r="51" spans="2:16" ht="14.1" customHeight="1" x14ac:dyDescent="0.25"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</row>
    <row r="52" spans="2:16" ht="14.1" customHeight="1" thickBot="1" x14ac:dyDescent="0.3">
      <c r="B52" s="139"/>
      <c r="C52" s="140"/>
      <c r="D52" s="137"/>
      <c r="E52" s="137"/>
      <c r="F52" s="137"/>
      <c r="G52" s="140"/>
      <c r="H52" s="140"/>
      <c r="I52" s="140"/>
      <c r="J52" s="140"/>
      <c r="K52" s="140"/>
      <c r="L52" s="140"/>
      <c r="M52" s="140"/>
      <c r="N52" s="140"/>
      <c r="O52" s="140"/>
      <c r="P52" s="141"/>
    </row>
    <row r="53" spans="2:16" ht="14.1" customHeight="1" thickTop="1" thickBot="1" x14ac:dyDescent="0.3">
      <c r="B53" s="142" t="s">
        <v>169</v>
      </c>
      <c r="C53" s="143"/>
      <c r="D53" s="83"/>
      <c r="E53" s="83">
        <v>1.24</v>
      </c>
      <c r="F53" s="109"/>
      <c r="G53" s="146"/>
      <c r="H53" s="143"/>
      <c r="I53" s="143"/>
      <c r="J53" s="143"/>
      <c r="K53" s="143"/>
      <c r="L53" s="143"/>
      <c r="M53" s="143"/>
      <c r="N53" s="143"/>
      <c r="O53" s="143"/>
      <c r="P53" s="147"/>
    </row>
    <row r="54" spans="2:16" ht="14.1" customHeight="1" thickTop="1" thickBot="1" x14ac:dyDescent="0.3">
      <c r="B54" s="144" t="s">
        <v>168</v>
      </c>
      <c r="C54" s="145"/>
      <c r="D54" s="145"/>
      <c r="E54" s="145"/>
      <c r="F54" s="109">
        <v>1078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 x14ac:dyDescent="0.25"/>
    <row r="56" spans="2:16" ht="17.25" customHeight="1" x14ac:dyDescent="0.25">
      <c r="B56" s="123" t="s">
        <v>72</v>
      </c>
      <c r="C56" s="12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24" t="s">
        <v>73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6"/>
      <c r="N57" s="127" t="s">
        <v>74</v>
      </c>
      <c r="O57" s="125"/>
      <c r="P57" s="128"/>
    </row>
    <row r="58" spans="2:16" ht="17.100000000000001" customHeight="1" x14ac:dyDescent="0.25">
      <c r="B58" s="129" t="s">
        <v>75</v>
      </c>
      <c r="C58" s="130"/>
      <c r="D58" s="131"/>
      <c r="E58" s="129" t="s">
        <v>76</v>
      </c>
      <c r="F58" s="130"/>
      <c r="G58" s="131"/>
      <c r="H58" s="130" t="s">
        <v>77</v>
      </c>
      <c r="I58" s="130"/>
      <c r="J58" s="130"/>
      <c r="K58" s="132" t="s">
        <v>78</v>
      </c>
      <c r="L58" s="130"/>
      <c r="M58" s="133"/>
      <c r="N58" s="134"/>
      <c r="O58" s="130"/>
      <c r="P58" s="135"/>
    </row>
    <row r="59" spans="2:16" ht="20.100000000000001" customHeight="1" x14ac:dyDescent="0.25">
      <c r="B59" s="111" t="s">
        <v>79</v>
      </c>
      <c r="C59" s="112"/>
      <c r="D59" s="35" t="b">
        <v>1</v>
      </c>
      <c r="E59" s="111" t="s">
        <v>80</v>
      </c>
      <c r="F59" s="112"/>
      <c r="G59" s="35" t="b">
        <v>1</v>
      </c>
      <c r="H59" s="119" t="s">
        <v>81</v>
      </c>
      <c r="I59" s="112"/>
      <c r="J59" s="35" t="b">
        <v>1</v>
      </c>
      <c r="K59" s="119" t="s">
        <v>82</v>
      </c>
      <c r="L59" s="112"/>
      <c r="M59" s="35" t="b">
        <v>1</v>
      </c>
      <c r="N59" s="120" t="s">
        <v>83</v>
      </c>
      <c r="O59" s="112"/>
      <c r="P59" s="35" t="b">
        <v>1</v>
      </c>
    </row>
    <row r="60" spans="2:16" ht="20.100000000000001" customHeight="1" x14ac:dyDescent="0.25">
      <c r="B60" s="111" t="s">
        <v>84</v>
      </c>
      <c r="C60" s="112"/>
      <c r="D60" s="35" t="b">
        <v>1</v>
      </c>
      <c r="E60" s="111" t="s">
        <v>85</v>
      </c>
      <c r="F60" s="112"/>
      <c r="G60" s="35" t="b">
        <v>1</v>
      </c>
      <c r="H60" s="119" t="s">
        <v>86</v>
      </c>
      <c r="I60" s="112"/>
      <c r="J60" s="35" t="b">
        <v>1</v>
      </c>
      <c r="K60" s="119" t="s">
        <v>87</v>
      </c>
      <c r="L60" s="112"/>
      <c r="M60" s="35" t="b">
        <v>1</v>
      </c>
      <c r="N60" s="120" t="s">
        <v>88</v>
      </c>
      <c r="O60" s="112"/>
      <c r="P60" s="35" t="b">
        <v>1</v>
      </c>
    </row>
    <row r="61" spans="2:16" ht="20.100000000000001" customHeight="1" x14ac:dyDescent="0.25">
      <c r="B61" s="111" t="s">
        <v>89</v>
      </c>
      <c r="C61" s="112"/>
      <c r="D61" s="35" t="b">
        <v>1</v>
      </c>
      <c r="E61" s="111" t="s">
        <v>90</v>
      </c>
      <c r="F61" s="112"/>
      <c r="G61" s="35" t="b">
        <v>1</v>
      </c>
      <c r="H61" s="119" t="s">
        <v>91</v>
      </c>
      <c r="I61" s="112"/>
      <c r="J61" s="35" t="b">
        <v>1</v>
      </c>
      <c r="K61" s="119" t="s">
        <v>92</v>
      </c>
      <c r="L61" s="112"/>
      <c r="M61" s="35" t="b">
        <v>1</v>
      </c>
      <c r="N61" s="120" t="s">
        <v>93</v>
      </c>
      <c r="O61" s="112"/>
      <c r="P61" s="35" t="b">
        <v>1</v>
      </c>
    </row>
    <row r="62" spans="2:16" ht="20.100000000000001" customHeight="1" x14ac:dyDescent="0.25">
      <c r="B62" s="119" t="s">
        <v>91</v>
      </c>
      <c r="C62" s="112"/>
      <c r="D62" s="35" t="b">
        <v>1</v>
      </c>
      <c r="E62" s="111" t="s">
        <v>94</v>
      </c>
      <c r="F62" s="112"/>
      <c r="G62" s="35" t="b">
        <v>1</v>
      </c>
      <c r="H62" s="119" t="s">
        <v>95</v>
      </c>
      <c r="I62" s="112"/>
      <c r="J62" s="35" t="b">
        <v>0</v>
      </c>
      <c r="K62" s="119" t="s">
        <v>96</v>
      </c>
      <c r="L62" s="112"/>
      <c r="M62" s="35" t="b">
        <v>1</v>
      </c>
      <c r="N62" s="120" t="s">
        <v>86</v>
      </c>
      <c r="O62" s="112"/>
      <c r="P62" s="35" t="b">
        <v>1</v>
      </c>
    </row>
    <row r="63" spans="2:16" ht="20.100000000000001" customHeight="1" x14ac:dyDescent="0.25">
      <c r="B63" s="119" t="s">
        <v>97</v>
      </c>
      <c r="C63" s="112"/>
      <c r="D63" s="35" t="b">
        <v>1</v>
      </c>
      <c r="E63" s="111" t="s">
        <v>98</v>
      </c>
      <c r="F63" s="112"/>
      <c r="G63" s="35" t="b">
        <v>1</v>
      </c>
      <c r="H63" s="41"/>
      <c r="I63" s="42"/>
      <c r="J63" s="43"/>
      <c r="K63" s="119" t="s">
        <v>99</v>
      </c>
      <c r="L63" s="112"/>
      <c r="M63" s="35" t="b">
        <v>1</v>
      </c>
      <c r="N63" s="120" t="s">
        <v>167</v>
      </c>
      <c r="O63" s="112"/>
      <c r="P63" s="35" t="b">
        <v>1</v>
      </c>
    </row>
    <row r="64" spans="2:16" ht="20.100000000000001" customHeight="1" x14ac:dyDescent="0.25">
      <c r="B64" s="119" t="s">
        <v>100</v>
      </c>
      <c r="C64" s="112"/>
      <c r="D64" s="35" t="b">
        <v>1</v>
      </c>
      <c r="E64" s="111" t="s">
        <v>101</v>
      </c>
      <c r="F64" s="112"/>
      <c r="G64" s="35" t="b">
        <v>1</v>
      </c>
      <c r="H64" s="44"/>
      <c r="I64" s="45"/>
      <c r="J64" s="46"/>
      <c r="K64" s="121" t="s">
        <v>102</v>
      </c>
      <c r="L64" s="122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11" t="s">
        <v>165</v>
      </c>
      <c r="F65" s="112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4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13" t="s">
        <v>108</v>
      </c>
      <c r="C69" s="113"/>
      <c r="D69" s="54"/>
      <c r="E69" s="54"/>
      <c r="F69" s="115" t="s">
        <v>109</v>
      </c>
      <c r="G69" s="117" t="s">
        <v>110</v>
      </c>
      <c r="H69" s="54"/>
      <c r="I69" s="113" t="s">
        <v>111</v>
      </c>
      <c r="J69" s="113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14"/>
      <c r="C70" s="114"/>
      <c r="D70" s="58"/>
      <c r="E70" s="59"/>
      <c r="F70" s="116"/>
      <c r="G70" s="118"/>
      <c r="H70" s="60"/>
      <c r="I70" s="114"/>
      <c r="J70" s="114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85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-151.023</v>
      </c>
      <c r="D72" s="207">
        <v>-153.245</v>
      </c>
      <c r="E72" s="96" t="s">
        <v>121</v>
      </c>
      <c r="F72" s="37">
        <v>21.9</v>
      </c>
      <c r="G72" s="207">
        <v>18.7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-132.613</v>
      </c>
      <c r="D73" s="207">
        <v>-136.89400000000001</v>
      </c>
      <c r="E73" s="97" t="s">
        <v>125</v>
      </c>
      <c r="F73" s="98">
        <v>28</v>
      </c>
      <c r="G73" s="208">
        <v>27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-204.648</v>
      </c>
      <c r="D74" s="207">
        <v>-204.97499999999999</v>
      </c>
      <c r="E74" s="97" t="s">
        <v>130</v>
      </c>
      <c r="F74" s="99">
        <v>20</v>
      </c>
      <c r="G74" s="209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-111.774</v>
      </c>
      <c r="D75" s="207">
        <v>-113.053</v>
      </c>
      <c r="E75" s="97" t="s">
        <v>135</v>
      </c>
      <c r="F75" s="99">
        <v>50</v>
      </c>
      <c r="G75" s="209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27.405999999999999</v>
      </c>
      <c r="D76" s="207">
        <v>23.192</v>
      </c>
      <c r="E76" s="97" t="s">
        <v>140</v>
      </c>
      <c r="F76" s="99">
        <v>50</v>
      </c>
      <c r="G76" s="209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32.344999999999999</v>
      </c>
      <c r="D77" s="207">
        <v>27.716000000000001</v>
      </c>
      <c r="E77" s="97" t="s">
        <v>145</v>
      </c>
      <c r="F77" s="99">
        <v>190</v>
      </c>
      <c r="G77" s="209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23.727</v>
      </c>
      <c r="D78" s="207">
        <v>19.584</v>
      </c>
      <c r="E78" s="97" t="s">
        <v>150</v>
      </c>
      <c r="F78" s="100"/>
      <c r="G78" s="210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24.672000000000001</v>
      </c>
      <c r="D79" s="207">
        <v>20.501999999999999</v>
      </c>
      <c r="E79" s="96" t="s">
        <v>155</v>
      </c>
      <c r="F79" s="37">
        <v>24.5</v>
      </c>
      <c r="G79" s="207">
        <v>16.5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01">
        <v>1.73E-5</v>
      </c>
      <c r="D80" s="213">
        <v>1.7600000000000001E-5</v>
      </c>
      <c r="E80" s="97" t="s">
        <v>160</v>
      </c>
      <c r="F80" s="98">
        <v>31.8</v>
      </c>
      <c r="G80" s="208">
        <v>40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86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6" t="s">
        <v>164</v>
      </c>
      <c r="C84" s="166"/>
    </row>
    <row r="85" spans="2:16" ht="15" customHeight="1" x14ac:dyDescent="0.25">
      <c r="B85" s="204" t="s">
        <v>180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86" spans="2:16" ht="15" customHeight="1" x14ac:dyDescent="0.25">
      <c r="B86" s="175" t="s">
        <v>183</v>
      </c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 x14ac:dyDescent="0.2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25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 x14ac:dyDescent="0.2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25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 x14ac:dyDescent="0.2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2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2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2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2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2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2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2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2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2024-04-19T04:31:19Z</dcterms:modified>
</cp:coreProperties>
</file>