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J25" i="1" l="1"/>
  <c r="K25" i="1" s="1"/>
  <c r="E18" i="1" l="1"/>
  <c r="F18" i="1" s="1"/>
  <c r="G18" i="1" s="1"/>
  <c r="H18" i="1" s="1"/>
  <c r="D18" i="1" l="1"/>
  <c r="C23" i="1" s="1"/>
  <c r="D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<sst xmlns="http://schemas.openxmlformats.org/spreadsheetml/2006/main" count="214" uniqueCount="196">
  <si>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</si>
  <si>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</si>
  <si>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</si>
  <si>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</si>
  <si>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</si>
  <si>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</si>
  <si>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</si>
  <si>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</si>
  <si>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</si>
  <si>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</si>
  <si>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</si>
  <si>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</si>
  <si>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</si>
  <si>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</si>
  <si>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</si>
  <si>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</si>
  <si>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</si>
  <si>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</si>
  <si>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</si>
  <si>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</si>
  <si>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</si>
  <si>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</si>
  <si>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</si>
  <si>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</si>
  <si>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</si>
  <si>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</si>
  <si>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</si>
  <si>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</si>
  <si>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</si>
  <si>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</si>
  <si>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</si>
  <si>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</si>
  <si>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</si>
  <si>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</si>
  <si>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</si>
  <si>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</si>
  <si>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</si>
  <si>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</si>
  <si>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</si>
  <si>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</si>
  <si>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</si>
  <si>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</si>
  <si>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</si>
  <si>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</si>
  <si>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</si>
  <si>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</si>
  <si>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</si>
  <si>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</si>
  <si>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</si>
  <si>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</si>
  <si>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</si>
  <si>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</si>
  <si>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</si>
  <si>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</si>
  <si>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</si>
  <si>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</si>
  <si>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</si>
  <si>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</si>
  <si>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</si>
  <si>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</si>
  <si>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</si>
  <si>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</si>
  <si>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</si>
  <si>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</si>
  <si>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</si>
  <si>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</si>
  <si>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</si>
  <si>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</si>
  <si>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</si>
  <si>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</si>
  <si>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</si>
  <si>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</si>
  <si>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</si>
  <si>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</si>
  <si>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</si>
  <si>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</si>
  <si>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</si>
  <si>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</si>
  <si>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</si>
  <si>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</si>
  <si>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</si>
  <si>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</si>
  <si>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</si>
  <si>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</si>
  <si>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</si>
  <si>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</si>
  <si>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</si>
  <si>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</si>
  <si>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</si>
  <si>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</si>
  <si>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</si>
  <si>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</si>
  <si>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</si>
  <si>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</si>
  <si>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</si>
  <si>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</si>
  <si>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</si>
  <si>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</si>
  <si>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</si>
  <si>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</si>
  <si>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</si>
  <si>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</si>
  <si>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</si>
  <si>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</si>
  <si>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</si>
  <si>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</si>
  <si>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</si>
  <si>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</si>
  <si>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</si>
  <si>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</si>
  <si>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</si>
  <si>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</si>
  <si>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</si>
  <si>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</si>
  <si>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</si>
  <si>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</si>
  <si>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</si>
  <si>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</si>
  <si>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</si>
  <si>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</si>
  <si>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</si>
  <si>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</si>
  <si>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</si>
  <si>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</si>
  <si>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</si>
  <si>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</si>
  <si>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</si>
  <si>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</si>
  <si>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</si>
  <si>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</si>
  <si>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</si>
  <si>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</si>
  <si>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</si>
  <si>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</si>
  <si>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</si>
  <si>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</si>
  <si>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</si>
  <si>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</si>
  <si>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</si>
  <si>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</si>
  <si>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</si>
  <si>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</si>
  <si>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</si>
  <si>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</si>
  <si>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</si>
  <si>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</si>
  <si>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</si>
  <si>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</si>
  <si>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</si>
  <si>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</si>
  <si>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</si>
  <si>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</si>
  <si>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</si>
  <si>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</si>
  <si>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</si>
  <si>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</si>
  <si>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</si>
  <si>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</si>
  <si>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</si>
  <si>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</si>
  <si>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</si>
  <si>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</si>
  <si>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</si>
  <si>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</si>
  <si>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</si>
  <si>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</si>
  <si>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</si>
  <si>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</si>
  <si>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</si>
  <si>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</si>
  <si>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</si>
  <si>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</si>
  <si>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</si>
  <si>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</si>
  <si>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</si>
  <si>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</si>
  <si>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</si>
  <si>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</si>
  <si>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</si>
  <si>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</si>
  <si>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</si>
  <si>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1) 방풍막 분리</t>
    <phoneticPr fontId="3" type="noConversion"/>
  </si>
  <si>
    <t>TMT</t>
    <phoneticPr fontId="3" type="noConversion"/>
  </si>
  <si>
    <t>BLG</t>
    <phoneticPr fontId="3" type="noConversion"/>
  </si>
  <si>
    <t>DEEPS</t>
    <phoneticPr fontId="3" type="noConversion"/>
  </si>
  <si>
    <t>N</t>
    <phoneticPr fontId="3" type="noConversion"/>
  </si>
  <si>
    <t>20s/44k 20s/29k 27s/26k 45s/29k</t>
    <phoneticPr fontId="3" type="noConversion"/>
  </si>
  <si>
    <t>22s/23k 34s/24k 45s/29k 60s/21k</t>
    <phoneticPr fontId="3" type="noConversion"/>
  </si>
  <si>
    <t>M_009297-009298:T</t>
    <phoneticPr fontId="3" type="noConversion"/>
  </si>
  <si>
    <t>NE</t>
    <phoneticPr fontId="3" type="noConversion"/>
  </si>
  <si>
    <t>M_009423-009424:N</t>
    <phoneticPr fontId="3" type="noConversion"/>
  </si>
  <si>
    <t>SW</t>
    <phoneticPr fontId="3" type="noConversion"/>
  </si>
  <si>
    <t>60s/43k 29s/30k 20s/28k</t>
    <phoneticPr fontId="3" type="noConversion"/>
  </si>
  <si>
    <t>55s/28k 35s/29k 20s/24k</t>
    <phoneticPr fontId="3" type="noConversion"/>
  </si>
  <si>
    <t xml:space="preserve">3) 관측전 초점 초기화, [22:55]초점 초기화 </t>
    <phoneticPr fontId="3" type="noConversion"/>
  </si>
  <si>
    <t>2) 돔에어콘, 찬바람 안 나옴. → 꺼둠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</si>
</sst>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Protection="1">
      <alignment vertical="center"/>
    </xf>
    <xf numFmtId="0" fontId="51" fillId="0" borderId="1" xfId="0" applyFont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53" fillId="0" borderId="2" xfId="0" applyFont="1" applyBorder="1" applyAlignment="1" applyProtection="1">
      <alignment horizontal="center" vertical="center"/>
    </xf>
    <xf numFmtId="0" fontId="54" fillId="0" borderId="0" xfId="0" applyFont="1" applyProtection="1">
      <alignment vertical="center"/>
      <protection locked="0"/>
    </xf>
    <xf numFmtId="0" fontId="54" fillId="0" borderId="0" xfId="0" applyFont="1" applyProtection="1">
      <alignment vertical="center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7" fillId="0" borderId="24" xfId="0" applyFont="1" applyBorder="1" applyAlignment="1" applyProtection="1">
      <alignment horizontal="left" vertical="center"/>
      <protection locked="0"/>
    </xf>
    <xf numFmtId="0" fontId="47" fillId="0" borderId="9" xfId="0" applyFont="1" applyBorder="1" applyAlignment="1" applyProtection="1">
      <alignment horizontal="left" vertical="center"/>
      <protection locked="0"/>
    </xf>
    <xf numFmtId="0" fontId="47" fillId="0" borderId="25" xfId="0" applyFont="1" applyBorder="1" applyAlignment="1" applyProtection="1">
      <alignment horizontal="left" vertical="center"/>
      <protection locked="0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1" fillId="0" borderId="2" xfId="0" applyFont="1" applyBorder="1" applyProtection="1">
      <alignment vertical="center"/>
    </xf>
    <xf numFmtId="0" fontId="51" fillId="4" borderId="1" xfId="0" applyFont="1" applyFill="1" applyBorder="1" applyAlignment="1" applyProtection="1">
      <alignment horizontal="center" vertical="center"/>
    </xf>
    <xf numFmtId="177" fontId="51" fillId="2" borderId="2" xfId="0" applyNumberFormat="1" applyFont="1" applyFill="1" applyBorder="1" applyAlignment="1" applyProtection="1">
      <alignment horizontal="center" vertical="center"/>
      <protection locked="0"/>
    </xf>
    <xf numFmtId="178" fontId="51" fillId="2" borderId="2" xfId="0" applyNumberFormat="1" applyFont="1" applyFill="1" applyBorder="1" applyAlignment="1" applyProtection="1">
      <alignment horizontal="center" vertical="center"/>
      <protection locked="0"/>
    </xf>
    <xf numFmtId="0" fontId="51" fillId="0" borderId="5" xfId="0" applyFont="1" applyBorder="1" applyProtection="1">
      <alignment vertical="center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74" sqref="H74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74" t="s">
        <v>0</v>
      </c>
      <c r="C2" s="17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75">
        <v>45394</v>
      </c>
      <c r="D3" s="176"/>
      <c r="E3" s="1"/>
      <c r="F3" s="1"/>
      <c r="G3" s="1"/>
      <c r="H3" s="1"/>
      <c r="I3" s="1"/>
      <c r="J3" s="1"/>
      <c r="K3" s="39" t="s">
        <v>2</v>
      </c>
      <c r="L3" s="177">
        <f>(P31-(P32+P33))/P31*100</f>
        <v>100</v>
      </c>
      <c r="M3" s="177"/>
      <c r="N3" s="39" t="s">
        <v>3</v>
      </c>
      <c r="O3" s="177">
        <f>(P31-P33)/P31*100</f>
        <v>100</v>
      </c>
      <c r="P3" s="177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4" t="s">
        <v>6</v>
      </c>
      <c r="C7" s="17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6">
        <v>0.72638888888888886</v>
      </c>
      <c r="D9" s="82">
        <v>1.67</v>
      </c>
      <c r="E9" s="82">
        <v>11</v>
      </c>
      <c r="F9" s="82">
        <v>45</v>
      </c>
      <c r="G9" s="83" t="s">
        <v>185</v>
      </c>
      <c r="H9" s="84">
        <v>2.2999999999999998</v>
      </c>
      <c r="I9" s="112">
        <v>16.8</v>
      </c>
      <c r="J9" s="8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115" customFormat="1" ht="14.25" customHeight="1" x14ac:dyDescent="0.25">
      <c r="B10" s="116" t="s">
        <v>22</v>
      </c>
      <c r="C10" s="195">
        <v>0.95833333333333337</v>
      </c>
      <c r="D10" s="196">
        <v>3.44</v>
      </c>
      <c r="E10" s="196">
        <v>6.6</v>
      </c>
      <c r="F10" s="196">
        <v>67</v>
      </c>
      <c r="G10" s="197" t="s">
        <v>189</v>
      </c>
      <c r="H10" s="196">
        <v>3.3</v>
      </c>
      <c r="I10" s="198"/>
      <c r="J10" s="199">
        <f>IF(L10, 1, 0) + IF(M10, 2, 0) + IF(N10, 4, 0) + IF(O10, 8, 0) + IF(P10, 16, 0)</f>
        <v>0</v>
      </c>
      <c r="K10" s="8" t="b">
        <v>1</v>
      </c>
      <c r="L10" s="8"/>
      <c r="M10" s="8"/>
      <c r="N10" s="8" t="b">
        <v>0</v>
      </c>
      <c r="O10" s="8" t="b">
        <v>0</v>
      </c>
      <c r="P10" s="8"/>
    </row>
    <row r="11" spans="2:16" s="115" customFormat="1" ht="14.25" customHeight="1" thickBot="1" x14ac:dyDescent="0.3">
      <c r="B11" s="119" t="s">
        <v>23</v>
      </c>
      <c r="C11" s="200">
        <v>0.16666666666666666</v>
      </c>
      <c r="D11" s="201">
        <v>1</v>
      </c>
      <c r="E11" s="201">
        <v>8</v>
      </c>
      <c r="F11" s="201">
        <v>49</v>
      </c>
      <c r="G11" s="197" t="s">
        <v>191</v>
      </c>
      <c r="H11" s="201">
        <v>3.2</v>
      </c>
      <c r="I11" s="202"/>
      <c r="J11" s="199">
        <f>IF(L11, 1, 0) + IF(M11, 2, 0) + IF(N11, 4, 0) + IF(O11, 8, 0) + IF(P11, 16, 0)</f>
        <v>0</v>
      </c>
      <c r="K11" s="120" t="b">
        <v>1</v>
      </c>
      <c r="L11" s="120"/>
      <c r="M11" s="120"/>
      <c r="N11" s="120"/>
      <c r="O11" s="120"/>
      <c r="P11" s="120"/>
    </row>
    <row r="12" spans="2:16" ht="14.25" customHeight="1" thickBot="1" x14ac:dyDescent="0.3">
      <c r="B12" s="10" t="s">
        <v>24</v>
      </c>
      <c r="C12" s="11">
        <f>(24-C9)+C11</f>
        <v>23.44027777777778</v>
      </c>
      <c r="D12" s="12">
        <f>AVERAGE(D9:D11)</f>
        <v>2.0366666666666666</v>
      </c>
      <c r="E12" s="12">
        <f>AVERAGE(E9:E11)</f>
        <v>8.5333333333333332</v>
      </c>
      <c r="F12" s="13">
        <f>AVERAGE(F9:F11)</f>
        <v>53.666666666666664</v>
      </c>
      <c r="G12" s="14"/>
      <c r="H12" s="15">
        <f>AVERAGE(H9:H11)</f>
        <v>2.9333333333333336</v>
      </c>
      <c r="I12" s="16"/>
      <c r="J12" s="17">
        <f>AVERAGE(J9:J11)</f>
        <v>0</v>
      </c>
      <c r="K12" s="121"/>
      <c r="L12" s="121"/>
      <c r="M12" s="121"/>
      <c r="N12" s="121"/>
      <c r="O12" s="121"/>
      <c r="P12" s="12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4" t="s">
        <v>25</v>
      </c>
      <c r="C14" s="17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2" t="s">
        <v>178</v>
      </c>
      <c r="D16" s="92" t="s">
        <v>179</v>
      </c>
      <c r="E16" s="102" t="s">
        <v>182</v>
      </c>
      <c r="F16" s="102" t="s">
        <v>184</v>
      </c>
      <c r="G16" s="102" t="s">
        <v>183</v>
      </c>
      <c r="H16" s="102" t="s">
        <v>179</v>
      </c>
      <c r="I16" s="102"/>
      <c r="J16" s="92"/>
      <c r="K16" s="92"/>
      <c r="L16" s="92"/>
      <c r="M16" s="92"/>
      <c r="N16" s="92"/>
      <c r="O16" s="92"/>
      <c r="P16" s="92" t="s">
        <v>41</v>
      </c>
    </row>
    <row r="17" spans="2:16" ht="14.1" customHeight="1" x14ac:dyDescent="0.25">
      <c r="B17" s="25" t="s">
        <v>42</v>
      </c>
      <c r="C17" s="103">
        <v>0.66111111111111109</v>
      </c>
      <c r="D17" s="103">
        <v>0.66319444444444442</v>
      </c>
      <c r="E17" s="117">
        <v>0.70833333333333337</v>
      </c>
      <c r="F17" s="117">
        <v>0.73263888888888884</v>
      </c>
      <c r="G17" s="117">
        <v>0.92361111111111116</v>
      </c>
      <c r="H17" s="117">
        <v>0.17986111111111111</v>
      </c>
      <c r="I17" s="113"/>
      <c r="J17" s="113"/>
      <c r="K17" s="113"/>
      <c r="L17" s="113"/>
      <c r="M17" s="113"/>
      <c r="N17" s="113"/>
      <c r="O17" s="113"/>
      <c r="P17" s="117">
        <v>0.19097222222222221</v>
      </c>
    </row>
    <row r="18" spans="2:16" ht="14.1" customHeight="1" x14ac:dyDescent="0.25">
      <c r="B18" s="25" t="s">
        <v>43</v>
      </c>
      <c r="C18" s="102">
        <v>9227</v>
      </c>
      <c r="D18" s="102">
        <f>C18+1</f>
        <v>9228</v>
      </c>
      <c r="E18" s="102">
        <f>D19+1</f>
        <v>9241</v>
      </c>
      <c r="F18" s="102">
        <f t="shared" ref="F18:H18" si="0">E19+1</f>
        <v>9256</v>
      </c>
      <c r="G18" s="102">
        <f t="shared" si="0"/>
        <v>9334</v>
      </c>
      <c r="H18" s="102">
        <f t="shared" si="0"/>
        <v>9495</v>
      </c>
      <c r="I18" s="102"/>
      <c r="J18" s="102"/>
      <c r="K18" s="102"/>
      <c r="L18" s="102"/>
      <c r="M18" s="102"/>
      <c r="N18" s="102"/>
      <c r="O18" s="102"/>
      <c r="P18" s="102">
        <f>MAX(C18:O19)+1</f>
        <v>9506</v>
      </c>
    </row>
    <row r="19" spans="2:16" ht="14.1" customHeight="1" thickBot="1" x14ac:dyDescent="0.3">
      <c r="B19" s="9" t="s">
        <v>44</v>
      </c>
      <c r="C19" s="111"/>
      <c r="D19" s="102">
        <v>9240</v>
      </c>
      <c r="E19" s="104">
        <v>9255</v>
      </c>
      <c r="F19" s="104">
        <v>9333</v>
      </c>
      <c r="G19" s="104">
        <v>9494</v>
      </c>
      <c r="H19" s="104">
        <v>9505</v>
      </c>
      <c r="I19" s="104"/>
      <c r="J19" s="104"/>
      <c r="K19" s="104"/>
      <c r="L19" s="104"/>
      <c r="M19" s="104"/>
      <c r="N19" s="102"/>
      <c r="O19" s="102"/>
      <c r="P19" s="111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1">IF(ISNUMBER(E18),E19-E18+1,"")</f>
        <v>15</v>
      </c>
      <c r="F20" s="23">
        <f t="shared" si="1"/>
        <v>78</v>
      </c>
      <c r="G20" s="23">
        <f t="shared" si="1"/>
        <v>161</v>
      </c>
      <c r="H20" s="23">
        <f t="shared" si="1"/>
        <v>11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6" t="s">
        <v>46</v>
      </c>
      <c r="C22" s="25" t="s">
        <v>21</v>
      </c>
      <c r="D22" s="25" t="s">
        <v>23</v>
      </c>
      <c r="E22" s="25" t="s">
        <v>47</v>
      </c>
      <c r="F22" s="187" t="s">
        <v>48</v>
      </c>
      <c r="G22" s="187"/>
      <c r="H22" s="187"/>
      <c r="I22" s="187"/>
      <c r="J22" s="25" t="s">
        <v>21</v>
      </c>
      <c r="K22" s="25" t="s">
        <v>23</v>
      </c>
      <c r="L22" s="25" t="s">
        <v>47</v>
      </c>
      <c r="M22" s="187" t="s">
        <v>48</v>
      </c>
      <c r="N22" s="187"/>
      <c r="O22" s="187"/>
      <c r="P22" s="187"/>
    </row>
    <row r="23" spans="2:16" ht="13.5" customHeight="1" x14ac:dyDescent="0.25">
      <c r="B23" s="186"/>
      <c r="C23" s="83">
        <f>D18+5</f>
        <v>9233</v>
      </c>
      <c r="D23" s="83">
        <f>C23+3</f>
        <v>9236</v>
      </c>
      <c r="E23" s="83" t="s">
        <v>49</v>
      </c>
      <c r="F23" s="185" t="s">
        <v>186</v>
      </c>
      <c r="G23" s="185"/>
      <c r="H23" s="185"/>
      <c r="I23" s="185"/>
      <c r="J23" s="118">
        <f>H18+0</f>
        <v>9495</v>
      </c>
      <c r="K23" s="118">
        <f>J23+2</f>
        <v>9497</v>
      </c>
      <c r="L23" s="112" t="s">
        <v>50</v>
      </c>
      <c r="M23" s="185" t="s">
        <v>192</v>
      </c>
      <c r="N23" s="185"/>
      <c r="O23" s="185"/>
      <c r="P23" s="185"/>
    </row>
    <row r="24" spans="2:16" ht="13.5" customHeight="1" x14ac:dyDescent="0.25">
      <c r="B24" s="186"/>
      <c r="C24" s="83"/>
      <c r="D24" s="83"/>
      <c r="E24" s="83" t="s">
        <v>51</v>
      </c>
      <c r="F24" s="185" t="s">
        <v>173</v>
      </c>
      <c r="G24" s="185"/>
      <c r="H24" s="185"/>
      <c r="I24" s="185"/>
      <c r="J24" s="118"/>
      <c r="K24" s="118"/>
      <c r="L24" s="112" t="s">
        <v>52</v>
      </c>
      <c r="M24" s="185" t="s">
        <v>173</v>
      </c>
      <c r="N24" s="185"/>
      <c r="O24" s="185"/>
      <c r="P24" s="185"/>
    </row>
    <row r="25" spans="2:16" ht="13.5" customHeight="1" x14ac:dyDescent="0.25">
      <c r="B25" s="186"/>
      <c r="C25" s="83">
        <f>D23+1</f>
        <v>9237</v>
      </c>
      <c r="D25" s="83">
        <f>C25+3</f>
        <v>9240</v>
      </c>
      <c r="E25" s="83" t="s">
        <v>52</v>
      </c>
      <c r="F25" s="185" t="s">
        <v>187</v>
      </c>
      <c r="G25" s="185"/>
      <c r="H25" s="185"/>
      <c r="I25" s="185"/>
      <c r="J25" s="118">
        <f>K23+1</f>
        <v>9498</v>
      </c>
      <c r="K25" s="118">
        <f>J25+2</f>
        <v>9500</v>
      </c>
      <c r="L25" s="112" t="s">
        <v>51</v>
      </c>
      <c r="M25" s="185" t="s">
        <v>193</v>
      </c>
      <c r="N25" s="185"/>
      <c r="O25" s="185"/>
      <c r="P25" s="185"/>
    </row>
    <row r="26" spans="2:16" ht="13.5" customHeight="1" x14ac:dyDescent="0.25">
      <c r="B26" s="186"/>
      <c r="C26" s="83"/>
      <c r="D26" s="83"/>
      <c r="E26" s="83" t="s">
        <v>50</v>
      </c>
      <c r="F26" s="185" t="s">
        <v>173</v>
      </c>
      <c r="G26" s="185"/>
      <c r="H26" s="185"/>
      <c r="I26" s="185"/>
      <c r="J26" s="118"/>
      <c r="K26" s="118"/>
      <c r="L26" s="112" t="s">
        <v>49</v>
      </c>
      <c r="M26" s="185" t="s">
        <v>173</v>
      </c>
      <c r="N26" s="185"/>
      <c r="O26" s="185"/>
      <c r="P26" s="18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4" t="s">
        <v>53</v>
      </c>
      <c r="C28" s="174"/>
      <c r="D28" s="1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3">
        <v>0.23750000000000002</v>
      </c>
      <c r="D30" s="94"/>
      <c r="E30" s="94"/>
      <c r="F30" s="94"/>
      <c r="G30" s="94">
        <v>0.17777777777777778</v>
      </c>
      <c r="H30" s="94"/>
      <c r="I30" s="94"/>
      <c r="J30" s="94"/>
      <c r="K30" s="95"/>
      <c r="L30" s="94"/>
      <c r="M30" s="94"/>
      <c r="N30" s="94"/>
      <c r="O30" s="94"/>
      <c r="P30" s="31">
        <f>SUM(C30:J30,L30:N30)</f>
        <v>0.4152777777777778</v>
      </c>
    </row>
    <row r="31" spans="2:16" ht="14.1" customHeight="1" x14ac:dyDescent="0.25">
      <c r="B31" s="26" t="s">
        <v>172</v>
      </c>
      <c r="C31" s="208">
        <v>0.25625000000000003</v>
      </c>
      <c r="D31" s="114"/>
      <c r="E31" s="114"/>
      <c r="F31" s="114"/>
      <c r="G31" s="194">
        <v>0.19097222222222221</v>
      </c>
      <c r="H31" s="114"/>
      <c r="I31" s="114"/>
      <c r="J31" s="114"/>
      <c r="K31" s="194">
        <v>2.4305555555555556E-2</v>
      </c>
      <c r="L31" s="114"/>
      <c r="M31" s="114"/>
      <c r="N31" s="114"/>
      <c r="O31" s="96"/>
      <c r="P31" s="31">
        <f>SUM(C31:N31)</f>
        <v>0.47152777777777782</v>
      </c>
    </row>
    <row r="32" spans="2:16" ht="14.1" customHeight="1" x14ac:dyDescent="0.25">
      <c r="B32" s="26" t="s">
        <v>68</v>
      </c>
      <c r="C32" s="122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8"/>
      <c r="P32" s="31">
        <f>SUM(C32:N32)</f>
        <v>0</v>
      </c>
    </row>
    <row r="33" spans="2:16" ht="14.1" customHeight="1" thickBot="1" x14ac:dyDescent="0.3">
      <c r="B33" s="26" t="s">
        <v>69</v>
      </c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0.25625000000000003</v>
      </c>
      <c r="D34" s="79">
        <f t="shared" ref="D34:P34" si="2">D31-D32-D33</f>
        <v>0</v>
      </c>
      <c r="E34" s="79">
        <f t="shared" si="2"/>
        <v>0</v>
      </c>
      <c r="F34" s="79">
        <f t="shared" si="2"/>
        <v>0</v>
      </c>
      <c r="G34" s="79">
        <f t="shared" si="2"/>
        <v>0.19097222222222221</v>
      </c>
      <c r="H34" s="79">
        <f t="shared" si="2"/>
        <v>0</v>
      </c>
      <c r="I34" s="79">
        <f t="shared" si="2"/>
        <v>0</v>
      </c>
      <c r="J34" s="79">
        <f t="shared" si="2"/>
        <v>0</v>
      </c>
      <c r="K34" s="79">
        <f t="shared" si="2"/>
        <v>2.4305555555555556E-2</v>
      </c>
      <c r="L34" s="79">
        <f t="shared" si="2"/>
        <v>0</v>
      </c>
      <c r="M34" s="79">
        <f t="shared" si="2"/>
        <v>0</v>
      </c>
      <c r="N34" s="79">
        <f t="shared" si="2"/>
        <v>0</v>
      </c>
      <c r="O34" s="91"/>
      <c r="P34" s="80">
        <f t="shared" si="2"/>
        <v>0.47152777777777782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71" t="s">
        <v>70</v>
      </c>
      <c r="C36" s="169" t="s">
        <v>188</v>
      </c>
      <c r="D36" s="169"/>
      <c r="E36" s="169" t="s">
        <v>190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2:16" ht="18" customHeight="1" x14ac:dyDescent="0.25">
      <c r="B37" s="172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</row>
    <row r="38" spans="2:16" ht="18" customHeight="1" x14ac:dyDescent="0.25">
      <c r="B38" s="172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2:16" ht="18" customHeight="1" x14ac:dyDescent="0.25">
      <c r="B39" s="172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</row>
    <row r="40" spans="2:16" ht="18" customHeight="1" x14ac:dyDescent="0.25">
      <c r="B40" s="172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</row>
    <row r="41" spans="2:16" ht="18" customHeight="1" x14ac:dyDescent="0.25">
      <c r="B41" s="173"/>
      <c r="C41" s="170"/>
      <c r="D41" s="170"/>
      <c r="E41" s="170"/>
      <c r="F41" s="170"/>
      <c r="G41" s="169"/>
      <c r="H41" s="169"/>
      <c r="I41" s="169"/>
      <c r="J41" s="169"/>
      <c r="K41" s="169"/>
      <c r="L41" s="169"/>
      <c r="M41" s="169"/>
      <c r="N41" s="169"/>
      <c r="O41" s="169"/>
      <c r="P41" s="16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71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  <row r="46" spans="2:16" ht="14.1" customHeight="1" x14ac:dyDescent="0.2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" customHeight="1" x14ac:dyDescent="0.2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" customHeight="1" x14ac:dyDescent="0.2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" customHeight="1" x14ac:dyDescent="0.2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" customHeight="1" thickBot="1" x14ac:dyDescent="0.3">
      <c r="B52" s="151"/>
      <c r="C52" s="152"/>
      <c r="D52" s="149"/>
      <c r="E52" s="149"/>
      <c r="F52" s="149"/>
      <c r="G52" s="152"/>
      <c r="H52" s="152"/>
      <c r="I52" s="152"/>
      <c r="J52" s="152"/>
      <c r="K52" s="152"/>
      <c r="L52" s="152"/>
      <c r="M52" s="152"/>
      <c r="N52" s="152"/>
      <c r="O52" s="152"/>
      <c r="P52" s="153"/>
    </row>
    <row r="53" spans="2:16" ht="14.1" customHeight="1" thickTop="1" thickBot="1" x14ac:dyDescent="0.3">
      <c r="B53" s="154" t="s">
        <v>169</v>
      </c>
      <c r="C53" s="155"/>
      <c r="D53" s="87">
        <v>1.71</v>
      </c>
      <c r="E53" s="87">
        <v>2.19</v>
      </c>
      <c r="F53" s="207">
        <v>1.44</v>
      </c>
      <c r="G53" s="158"/>
      <c r="H53" s="155"/>
      <c r="I53" s="155"/>
      <c r="J53" s="155"/>
      <c r="K53" s="155"/>
      <c r="L53" s="155"/>
      <c r="M53" s="155"/>
      <c r="N53" s="155"/>
      <c r="O53" s="155"/>
      <c r="P53" s="159"/>
    </row>
    <row r="54" spans="2:16" ht="14.1" customHeight="1" thickTop="1" thickBot="1" x14ac:dyDescent="0.3">
      <c r="B54" s="156" t="s">
        <v>168</v>
      </c>
      <c r="C54" s="157"/>
      <c r="D54" s="157"/>
      <c r="E54" s="157"/>
      <c r="F54" s="207">
        <v>723</v>
      </c>
      <c r="G54" s="160"/>
      <c r="H54" s="161"/>
      <c r="I54" s="161"/>
      <c r="J54" s="161"/>
      <c r="K54" s="161"/>
      <c r="L54" s="161"/>
      <c r="M54" s="161"/>
      <c r="N54" s="161"/>
      <c r="O54" s="161"/>
      <c r="P54" s="162"/>
    </row>
    <row r="55" spans="2:16" ht="13.5" customHeight="1" thickTop="1" x14ac:dyDescent="0.25"/>
    <row r="56" spans="2:16" ht="17.25" customHeight="1" x14ac:dyDescent="0.25">
      <c r="B56" s="135" t="s">
        <v>72</v>
      </c>
      <c r="C56" s="135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36" t="s">
        <v>73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139" t="s">
        <v>74</v>
      </c>
      <c r="O57" s="137"/>
      <c r="P57" s="140"/>
    </row>
    <row r="58" spans="2:16" ht="17.100000000000001" customHeight="1" x14ac:dyDescent="0.25">
      <c r="B58" s="141" t="s">
        <v>75</v>
      </c>
      <c r="C58" s="142"/>
      <c r="D58" s="143"/>
      <c r="E58" s="141" t="s">
        <v>76</v>
      </c>
      <c r="F58" s="142"/>
      <c r="G58" s="143"/>
      <c r="H58" s="142" t="s">
        <v>77</v>
      </c>
      <c r="I58" s="142"/>
      <c r="J58" s="142"/>
      <c r="K58" s="144" t="s">
        <v>78</v>
      </c>
      <c r="L58" s="142"/>
      <c r="M58" s="145"/>
      <c r="N58" s="146"/>
      <c r="O58" s="142"/>
      <c r="P58" s="147"/>
    </row>
    <row r="59" spans="2:16" ht="20.100000000000001" customHeight="1" x14ac:dyDescent="0.25">
      <c r="B59" s="123" t="s">
        <v>79</v>
      </c>
      <c r="C59" s="124"/>
      <c r="D59" s="35" t="b">
        <v>1</v>
      </c>
      <c r="E59" s="123" t="s">
        <v>80</v>
      </c>
      <c r="F59" s="124"/>
      <c r="G59" s="35" t="b">
        <v>1</v>
      </c>
      <c r="H59" s="131" t="s">
        <v>81</v>
      </c>
      <c r="I59" s="124"/>
      <c r="J59" s="35" t="b">
        <v>1</v>
      </c>
      <c r="K59" s="131" t="s">
        <v>82</v>
      </c>
      <c r="L59" s="124"/>
      <c r="M59" s="35" t="b">
        <v>1</v>
      </c>
      <c r="N59" s="132" t="s">
        <v>83</v>
      </c>
      <c r="O59" s="124"/>
      <c r="P59" s="35" t="b">
        <v>1</v>
      </c>
    </row>
    <row r="60" spans="2:16" ht="20.100000000000001" customHeight="1" x14ac:dyDescent="0.25">
      <c r="B60" s="123" t="s">
        <v>84</v>
      </c>
      <c r="C60" s="124"/>
      <c r="D60" s="35" t="b">
        <v>1</v>
      </c>
      <c r="E60" s="123" t="s">
        <v>85</v>
      </c>
      <c r="F60" s="124"/>
      <c r="G60" s="35" t="b">
        <v>1</v>
      </c>
      <c r="H60" s="131" t="s">
        <v>86</v>
      </c>
      <c r="I60" s="124"/>
      <c r="J60" s="35" t="b">
        <v>1</v>
      </c>
      <c r="K60" s="131" t="s">
        <v>87</v>
      </c>
      <c r="L60" s="124"/>
      <c r="M60" s="35" t="b">
        <v>1</v>
      </c>
      <c r="N60" s="132" t="s">
        <v>88</v>
      </c>
      <c r="O60" s="124"/>
      <c r="P60" s="35" t="b">
        <v>1</v>
      </c>
    </row>
    <row r="61" spans="2:16" ht="20.100000000000001" customHeight="1" x14ac:dyDescent="0.25">
      <c r="B61" s="123" t="s">
        <v>89</v>
      </c>
      <c r="C61" s="124"/>
      <c r="D61" s="35" t="b">
        <v>1</v>
      </c>
      <c r="E61" s="123" t="s">
        <v>90</v>
      </c>
      <c r="F61" s="124"/>
      <c r="G61" s="35" t="b">
        <v>1</v>
      </c>
      <c r="H61" s="131" t="s">
        <v>91</v>
      </c>
      <c r="I61" s="124"/>
      <c r="J61" s="35" t="b">
        <v>1</v>
      </c>
      <c r="K61" s="131" t="s">
        <v>92</v>
      </c>
      <c r="L61" s="124"/>
      <c r="M61" s="35" t="b">
        <v>1</v>
      </c>
      <c r="N61" s="132" t="s">
        <v>93</v>
      </c>
      <c r="O61" s="124"/>
      <c r="P61" s="35" t="b">
        <v>1</v>
      </c>
    </row>
    <row r="62" spans="2:16" ht="20.100000000000001" customHeight="1" x14ac:dyDescent="0.25">
      <c r="B62" s="131" t="s">
        <v>91</v>
      </c>
      <c r="C62" s="124"/>
      <c r="D62" s="35" t="b">
        <v>1</v>
      </c>
      <c r="E62" s="123" t="s">
        <v>94</v>
      </c>
      <c r="F62" s="124"/>
      <c r="G62" s="35" t="b">
        <v>1</v>
      </c>
      <c r="H62" s="131" t="s">
        <v>95</v>
      </c>
      <c r="I62" s="124"/>
      <c r="J62" s="35" t="b">
        <v>0</v>
      </c>
      <c r="K62" s="131" t="s">
        <v>96</v>
      </c>
      <c r="L62" s="124"/>
      <c r="M62" s="35" t="b">
        <v>1</v>
      </c>
      <c r="N62" s="132" t="s">
        <v>86</v>
      </c>
      <c r="O62" s="124"/>
      <c r="P62" s="35" t="b">
        <v>1</v>
      </c>
    </row>
    <row r="63" spans="2:16" ht="20.100000000000001" customHeight="1" x14ac:dyDescent="0.25">
      <c r="B63" s="131" t="s">
        <v>97</v>
      </c>
      <c r="C63" s="124"/>
      <c r="D63" s="35" t="b">
        <v>1</v>
      </c>
      <c r="E63" s="123" t="s">
        <v>98</v>
      </c>
      <c r="F63" s="124"/>
      <c r="G63" s="35" t="b">
        <v>1</v>
      </c>
      <c r="H63" s="41"/>
      <c r="I63" s="42"/>
      <c r="J63" s="43"/>
      <c r="K63" s="131" t="s">
        <v>99</v>
      </c>
      <c r="L63" s="124"/>
      <c r="M63" s="35" t="b">
        <v>1</v>
      </c>
      <c r="N63" s="132" t="s">
        <v>167</v>
      </c>
      <c r="O63" s="124"/>
      <c r="P63" s="35" t="b">
        <v>1</v>
      </c>
    </row>
    <row r="64" spans="2:16" ht="20.100000000000001" customHeight="1" x14ac:dyDescent="0.25">
      <c r="B64" s="131" t="s">
        <v>100</v>
      </c>
      <c r="C64" s="124"/>
      <c r="D64" s="35" t="b">
        <v>0</v>
      </c>
      <c r="E64" s="123" t="s">
        <v>101</v>
      </c>
      <c r="F64" s="124"/>
      <c r="G64" s="35" t="b">
        <v>1</v>
      </c>
      <c r="H64" s="44"/>
      <c r="I64" s="45"/>
      <c r="J64" s="46"/>
      <c r="K64" s="133" t="s">
        <v>102</v>
      </c>
      <c r="L64" s="134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23" t="s">
        <v>165</v>
      </c>
      <c r="F65" s="124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8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25" t="s">
        <v>108</v>
      </c>
      <c r="C69" s="125"/>
      <c r="D69" s="54"/>
      <c r="E69" s="54"/>
      <c r="F69" s="127" t="s">
        <v>109</v>
      </c>
      <c r="G69" s="129" t="s">
        <v>110</v>
      </c>
      <c r="H69" s="54"/>
      <c r="I69" s="125" t="s">
        <v>111</v>
      </c>
      <c r="J69" s="125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26"/>
      <c r="C70" s="126"/>
      <c r="D70" s="58"/>
      <c r="E70" s="59"/>
      <c r="F70" s="128"/>
      <c r="G70" s="130"/>
      <c r="H70" s="60"/>
      <c r="I70" s="126"/>
      <c r="J70" s="126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89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-152.29400000000001</v>
      </c>
      <c r="D72" s="203">
        <v>-154.904</v>
      </c>
      <c r="E72" s="105" t="s">
        <v>121</v>
      </c>
      <c r="F72" s="37">
        <v>18.899999999999999</v>
      </c>
      <c r="G72" s="203">
        <v>18.100000000000001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-134.45400000000001</v>
      </c>
      <c r="D73" s="203">
        <v>-140.078</v>
      </c>
      <c r="E73" s="106" t="s">
        <v>125</v>
      </c>
      <c r="F73" s="107">
        <v>27</v>
      </c>
      <c r="G73" s="204">
        <v>25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-204.85499999999999</v>
      </c>
      <c r="D74" s="203">
        <v>-205.63800000000001</v>
      </c>
      <c r="E74" s="106" t="s">
        <v>130</v>
      </c>
      <c r="F74" s="108">
        <v>20</v>
      </c>
      <c r="G74" s="205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-111.905</v>
      </c>
      <c r="D75" s="203">
        <v>-115.413</v>
      </c>
      <c r="E75" s="106" t="s">
        <v>135</v>
      </c>
      <c r="F75" s="108">
        <v>50</v>
      </c>
      <c r="G75" s="205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24.466000000000001</v>
      </c>
      <c r="D76" s="203">
        <v>21.213000000000001</v>
      </c>
      <c r="E76" s="106" t="s">
        <v>140</v>
      </c>
      <c r="F76" s="108">
        <v>50</v>
      </c>
      <c r="G76" s="205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29.4</v>
      </c>
      <c r="D77" s="203">
        <v>25.187000000000001</v>
      </c>
      <c r="E77" s="106" t="s">
        <v>145</v>
      </c>
      <c r="F77" s="108">
        <v>190</v>
      </c>
      <c r="G77" s="205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20.762</v>
      </c>
      <c r="D78" s="203">
        <v>17.818000000000001</v>
      </c>
      <c r="E78" s="106" t="s">
        <v>150</v>
      </c>
      <c r="F78" s="109"/>
      <c r="G78" s="206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21.696999999999999</v>
      </c>
      <c r="D79" s="203">
        <v>18.699000000000002</v>
      </c>
      <c r="E79" s="105" t="s">
        <v>155</v>
      </c>
      <c r="F79" s="37">
        <v>21</v>
      </c>
      <c r="G79" s="203">
        <v>8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0">
        <v>1.7200000000000001E-5</v>
      </c>
      <c r="D80" s="209">
        <v>1.7399999999999999E-5</v>
      </c>
      <c r="E80" s="106" t="s">
        <v>160</v>
      </c>
      <c r="F80" s="107">
        <v>30</v>
      </c>
      <c r="G80" s="204">
        <v>63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9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8" t="s">
        <v>164</v>
      </c>
      <c r="C84" s="178"/>
    </row>
    <row r="85" spans="2:16" ht="15" customHeight="1" x14ac:dyDescent="0.25">
      <c r="B85" s="179" t="s">
        <v>181</v>
      </c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1"/>
    </row>
    <row r="86" spans="2:16" ht="15" customHeight="1" x14ac:dyDescent="0.25">
      <c r="B86" s="182" t="s">
        <v>195</v>
      </c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4"/>
    </row>
    <row r="87" spans="2:16" ht="15" customHeight="1" x14ac:dyDescent="0.25">
      <c r="B87" s="191" t="s">
        <v>194</v>
      </c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3"/>
    </row>
    <row r="88" spans="2:16" ht="15" customHeight="1" x14ac:dyDescent="0.25">
      <c r="B88" s="191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3"/>
    </row>
    <row r="89" spans="2:16" ht="15" customHeight="1" x14ac:dyDescent="0.25">
      <c r="B89" s="182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4"/>
    </row>
    <row r="90" spans="2:16" ht="15" customHeight="1" x14ac:dyDescent="0.25">
      <c r="B90" s="191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3"/>
    </row>
    <row r="91" spans="2:16" ht="15" customHeight="1" x14ac:dyDescent="0.25">
      <c r="B91" s="182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4"/>
    </row>
    <row r="92" spans="2:16" ht="15" customHeight="1" x14ac:dyDescent="0.25">
      <c r="B92" s="182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4"/>
    </row>
    <row r="93" spans="2:16" ht="15" customHeight="1" x14ac:dyDescent="0.25">
      <c r="B93" s="182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4"/>
    </row>
    <row r="94" spans="2:16" ht="15" customHeight="1" x14ac:dyDescent="0.25">
      <c r="B94" s="182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4"/>
    </row>
    <row r="95" spans="2:16" ht="15" customHeight="1" x14ac:dyDescent="0.25">
      <c r="B95" s="182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4"/>
    </row>
    <row r="96" spans="2:16" ht="15" customHeight="1" x14ac:dyDescent="0.25">
      <c r="B96" s="182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4"/>
    </row>
    <row r="97" spans="2:16" ht="15" customHeight="1" x14ac:dyDescent="0.25">
      <c r="B97" s="182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4"/>
    </row>
    <row r="98" spans="2:16" ht="15" customHeight="1" x14ac:dyDescent="0.25">
      <c r="B98" s="182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4"/>
    </row>
    <row r="99" spans="2:16" ht="15" customHeight="1" x14ac:dyDescent="0.25">
      <c r="B99" s="188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9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2024-04-13T04:40:05Z</dcterms:modified>
</cp:coreProperties>
</file>